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J. Brent Dunn\Desktop\"/>
    </mc:Choice>
  </mc:AlternateContent>
  <bookViews>
    <workbookView xWindow="0" yWindow="45" windowWidth="15960" windowHeight="18075"/>
  </bookViews>
  <sheets>
    <sheet name="BW to #MSF" sheetId="1" r:id="rId1"/>
    <sheet name="Metric" sheetId="2" r:id="rId2"/>
    <sheet name="MSF" sheetId="3" r:id="rId3"/>
    <sheet name="Tons" sheetId="4" r:id="rId4"/>
    <sheet name="MLF" sheetId="5" r:id="rId5"/>
    <sheet name="Lin Ft" sheetId="6" r:id="rId6"/>
    <sheet name="MSHTS" sheetId="7" r:id="rId7"/>
    <sheet name="MSI" sheetId="8" r:id="rId8"/>
    <sheet name="Sheets" sheetId="9" r:id="rId9"/>
    <sheet name="$-MSF" sheetId="10" r:id="rId10"/>
    <sheet name="$-Tons" sheetId="11" r:id="rId11"/>
    <sheet name="$-MLF" sheetId="12" r:id="rId12"/>
    <sheet name="$-Lineal Feet" sheetId="13" r:id="rId13"/>
    <sheet name="$-MSHTS" sheetId="14" r:id="rId14"/>
    <sheet name="$-MSI" sheetId="15" r:id="rId15"/>
    <sheet name="$-Sheets" sheetId="16" r:id="rId16"/>
  </sheets>
  <calcPr calcId="171027"/>
</workbook>
</file>

<file path=xl/calcChain.xml><?xml version="1.0" encoding="utf-8"?>
<calcChain xmlns="http://schemas.openxmlformats.org/spreadsheetml/2006/main">
  <c r="F10" i="3" l="1"/>
  <c r="F14" i="16" l="1"/>
  <c r="F12" i="16"/>
  <c r="F10" i="16"/>
  <c r="F8" i="16"/>
  <c r="F19" i="15"/>
  <c r="F17" i="15"/>
  <c r="F15" i="15"/>
  <c r="F13" i="15"/>
  <c r="F11" i="15"/>
  <c r="F9" i="15"/>
  <c r="F16" i="14"/>
  <c r="F14" i="14"/>
  <c r="F12" i="14"/>
  <c r="F10" i="14"/>
  <c r="F8" i="14"/>
  <c r="F14" i="13"/>
  <c r="F12" i="13"/>
  <c r="F10" i="13"/>
  <c r="F8" i="13"/>
  <c r="F14" i="12"/>
  <c r="F12" i="12"/>
  <c r="F10" i="12"/>
  <c r="F8" i="12"/>
  <c r="F18" i="11"/>
  <c r="F16" i="11"/>
  <c r="F14" i="11"/>
  <c r="F12" i="11"/>
  <c r="F10" i="11"/>
  <c r="F8" i="11"/>
  <c r="F19" i="10"/>
  <c r="F17" i="10"/>
  <c r="F15" i="10"/>
  <c r="F13" i="10"/>
  <c r="F11" i="10"/>
  <c r="F9" i="10"/>
  <c r="F7" i="10"/>
  <c r="F17" i="9"/>
  <c r="F15" i="9"/>
  <c r="F13" i="9"/>
  <c r="F11" i="9"/>
  <c r="F9" i="9"/>
  <c r="F7" i="9"/>
  <c r="F18" i="8"/>
  <c r="F16" i="8"/>
  <c r="F14" i="8"/>
  <c r="F12" i="8"/>
  <c r="F10" i="8"/>
  <c r="F8" i="8"/>
  <c r="F15" i="7"/>
  <c r="F13" i="7"/>
  <c r="F11" i="7"/>
  <c r="F9" i="7"/>
  <c r="F7" i="7"/>
  <c r="F14" i="6"/>
  <c r="F12" i="6"/>
  <c r="F10" i="6"/>
  <c r="F8" i="6"/>
  <c r="F18" i="5"/>
  <c r="F16" i="5"/>
  <c r="F14" i="5"/>
  <c r="F12" i="5"/>
  <c r="F10" i="5"/>
  <c r="F8" i="5"/>
  <c r="F18" i="4"/>
  <c r="F16" i="4"/>
  <c r="F14" i="4"/>
  <c r="F12" i="4"/>
  <c r="F10" i="4"/>
  <c r="F8" i="4"/>
  <c r="F20" i="3"/>
  <c r="F18" i="3"/>
  <c r="F16" i="3"/>
  <c r="F14" i="3"/>
  <c r="F12" i="3"/>
  <c r="F8" i="3"/>
  <c r="D25" i="2"/>
  <c r="D23" i="2"/>
  <c r="D21" i="2"/>
  <c r="D19" i="2"/>
  <c r="D17" i="2"/>
  <c r="D15" i="2"/>
  <c r="D13" i="2"/>
  <c r="D11" i="2"/>
  <c r="D9" i="2"/>
  <c r="D7" i="2"/>
  <c r="G24" i="1"/>
  <c r="G22" i="1"/>
  <c r="G20" i="1"/>
  <c r="G18" i="1"/>
  <c r="G16" i="1"/>
  <c r="G14" i="1"/>
  <c r="G12" i="1"/>
</calcChain>
</file>

<file path=xl/sharedStrings.xml><?xml version="1.0" encoding="utf-8"?>
<sst xmlns="http://schemas.openxmlformats.org/spreadsheetml/2006/main" count="208" uniqueCount="123">
  <si>
    <t>Use these conversions to convert fine paper and other board grade basis weight standards to #MSF</t>
  </si>
  <si>
    <t>for use with formulas within this spreadsheet</t>
  </si>
  <si>
    <t>Basis Wt</t>
  </si>
  <si>
    <t>#MSF</t>
  </si>
  <si>
    <t>Bond, Writing Grades</t>
  </si>
  <si>
    <t>17 X 22</t>
  </si>
  <si>
    <t>Book, Text</t>
  </si>
  <si>
    <t>25 X 38</t>
  </si>
  <si>
    <t>Cover</t>
  </si>
  <si>
    <t>20 X 26</t>
  </si>
  <si>
    <t>Index</t>
  </si>
  <si>
    <t>25 1/2 X 30 1/2</t>
  </si>
  <si>
    <t>Bristol</t>
  </si>
  <si>
    <t>22 1/2 X 28 1/2</t>
  </si>
  <si>
    <t>News, Kraft</t>
  </si>
  <si>
    <t xml:space="preserve"> 24 X 36</t>
  </si>
  <si>
    <t>SBS</t>
  </si>
  <si>
    <t>#3MSF</t>
  </si>
  <si>
    <t>The formulas contained herein are thought to be accurate, however,</t>
  </si>
  <si>
    <t>JBDCo does not guaranty accuracy.  If an error is found, Please send an</t>
  </si>
  <si>
    <t>GSM to #MSF</t>
  </si>
  <si>
    <t>#MSF to GSM</t>
  </si>
  <si>
    <t>IN to MM</t>
  </si>
  <si>
    <t>MM to IN</t>
  </si>
  <si>
    <t>TONS to MTONS</t>
  </si>
  <si>
    <t>MTONS to TONS</t>
  </si>
  <si>
    <t>LBS to KGS</t>
  </si>
  <si>
    <t>KGS to LBS</t>
  </si>
  <si>
    <t>Microns to Inches</t>
  </si>
  <si>
    <t>Inches to Microns</t>
  </si>
  <si>
    <t>MSF</t>
  </si>
  <si>
    <t>Width</t>
  </si>
  <si>
    <t>Length</t>
  </si>
  <si>
    <t>MSF to MSI</t>
  </si>
  <si>
    <t>MSF to LF</t>
  </si>
  <si>
    <t>MSF to MLF</t>
  </si>
  <si>
    <t>MSF to LBS</t>
  </si>
  <si>
    <t>MSF to Tons</t>
  </si>
  <si>
    <t>MSF to Sheets</t>
  </si>
  <si>
    <t>MSF to M-Shts</t>
  </si>
  <si>
    <t>Tons</t>
  </si>
  <si>
    <t>Tons to MSF</t>
  </si>
  <si>
    <t>Tons to MSI</t>
  </si>
  <si>
    <t>Tons to LF</t>
  </si>
  <si>
    <t>Tons to MLF</t>
  </si>
  <si>
    <t>Tons to Sheets</t>
  </si>
  <si>
    <t>Tons to M-Sheets</t>
  </si>
  <si>
    <t>MLF</t>
  </si>
  <si>
    <t>MLF to MSF</t>
  </si>
  <si>
    <t>MLF to MSI</t>
  </si>
  <si>
    <t>MLF to LBS</t>
  </si>
  <si>
    <t>MLF to TONS</t>
  </si>
  <si>
    <t>MLF to SHTS</t>
  </si>
  <si>
    <t>MLF to MSHTS</t>
  </si>
  <si>
    <t>LF</t>
  </si>
  <si>
    <t>LF to MSF</t>
  </si>
  <si>
    <t>LF to MSI</t>
  </si>
  <si>
    <t>LF to LBS</t>
  </si>
  <si>
    <t>LF to Tons</t>
  </si>
  <si>
    <t>MSHTS</t>
  </si>
  <si>
    <t>MSHTS to MSF</t>
  </si>
  <si>
    <t>MSHTS to MSI</t>
  </si>
  <si>
    <t>MSHTS to LBS</t>
  </si>
  <si>
    <t>MSHTS to CWT</t>
  </si>
  <si>
    <t>MSHTS to TONS</t>
  </si>
  <si>
    <t>MSI</t>
  </si>
  <si>
    <t>MSI to MSF</t>
  </si>
  <si>
    <t>MSI to LF</t>
  </si>
  <si>
    <t>MSI to MLF</t>
  </si>
  <si>
    <t>MSI to LBS</t>
  </si>
  <si>
    <t>MSI to SHTS</t>
  </si>
  <si>
    <t>MSI to MSHTS</t>
  </si>
  <si>
    <t>SHTS</t>
  </si>
  <si>
    <t>SHTS to MSF</t>
  </si>
  <si>
    <t>SHTS to MSI</t>
  </si>
  <si>
    <t>SHTS to LF</t>
  </si>
  <si>
    <t>SHTS to MLF</t>
  </si>
  <si>
    <t>SHTS to LBS</t>
  </si>
  <si>
    <t>SHTS to Tons</t>
  </si>
  <si>
    <t>$/MSF</t>
  </si>
  <si>
    <t>$/MSF to $/MSI</t>
  </si>
  <si>
    <t>$/MSF to $/LF</t>
  </si>
  <si>
    <t>$/MSF to $/MLF</t>
  </si>
  <si>
    <t>$/MSF to $/LB</t>
  </si>
  <si>
    <t>$/MSF to $/Ton</t>
  </si>
  <si>
    <t>$/MSF to $/Sheet</t>
  </si>
  <si>
    <t>$/MSF to $/M-Shts</t>
  </si>
  <si>
    <t>$/Ton</t>
  </si>
  <si>
    <t>$/Ton to $/MSF</t>
  </si>
  <si>
    <t>$/Ton to $/MSI</t>
  </si>
  <si>
    <t>$/Ton to $/LF</t>
  </si>
  <si>
    <t>$/Ton to $/MLF</t>
  </si>
  <si>
    <t>$/Ton to $/Sheet</t>
  </si>
  <si>
    <t>$/Ton to $/M-Sheets</t>
  </si>
  <si>
    <t>$/MLF</t>
  </si>
  <si>
    <t>$/MLF to $/MSF</t>
  </si>
  <si>
    <t>$/MLF to $/MSI</t>
  </si>
  <si>
    <t>$/MLF to $/LB</t>
  </si>
  <si>
    <t>$/MLF to $/TON</t>
  </si>
  <si>
    <t>$/LF</t>
  </si>
  <si>
    <t>$/LF to $/MSF</t>
  </si>
  <si>
    <t>$/LF to $/MSI</t>
  </si>
  <si>
    <t>$/LF to $/LB</t>
  </si>
  <si>
    <t>$/LF to $/Ton</t>
  </si>
  <si>
    <t>$/MSHTS</t>
  </si>
  <si>
    <t>$/MSHTS to $/MSF</t>
  </si>
  <si>
    <t>$/MSHTS to $/MSI</t>
  </si>
  <si>
    <t>$/MSHTS to $/LB</t>
  </si>
  <si>
    <t>$/MSHTS to $/CWT</t>
  </si>
  <si>
    <t>$/MSHTS to $/TON</t>
  </si>
  <si>
    <t>$/MSI</t>
  </si>
  <si>
    <t>$/MSI to $/MSF</t>
  </si>
  <si>
    <t>$/MSI to $/LF</t>
  </si>
  <si>
    <t>$/MSI to $/MLF</t>
  </si>
  <si>
    <t>$/MSI to $/LB</t>
  </si>
  <si>
    <t>$/MSI to $/SHT</t>
  </si>
  <si>
    <t>$/MSI to $/MSHTS</t>
  </si>
  <si>
    <t>$/SHTS</t>
  </si>
  <si>
    <t>$/SHTS to $/MSF</t>
  </si>
  <si>
    <t>$/SHTS to $/MSI</t>
  </si>
  <si>
    <t>$/SHTS to $/LBS</t>
  </si>
  <si>
    <t>$/SHTS to $/Tons</t>
  </si>
  <si>
    <t>e-mail to jbd@jbdco.net and it will be corrected.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</si>
</sst>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000"/>
    <numFmt numFmtId="166" formatCode="0.000"/>
    <numFmt numFmtId="167" formatCode="#,##0.000"/>
    <numFmt numFmtId="168" formatCode="#,##0.0000"/>
    <numFmt numFmtId="169" formatCode="0.00000"/>
  </numFmts>
  <fonts count="4" x14ac:knownFonts="1">
    <font>
      <sz val="10"/>
      <color indexed="8"/>
      <name val="Arial"/>
    </font>
    <font>
      <sz val="10"/>
      <color indexed="11"/>
      <name val="Arial"/>
    </font>
    <font>
      <sz val="11"/>
      <color indexed="12"/>
      <name val="Calibri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medium">
        <color indexed="8"/>
      </bottom>
      <diagonal/>
    </border>
    <border>
      <left/>
      <right style="thin">
        <color indexed="9"/>
      </right>
      <top style="medium">
        <color indexed="8"/>
      </top>
      <bottom style="medium">
        <color indexed="8"/>
      </bottom>
      <diagonal/>
    </border>
    <border>
      <left/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medium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medium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9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2" borderId="1" xfId="0" applyFont="1" applyFill="1" applyBorder="1" applyAlignment="1"/>
    <xf numFmtId="49" fontId="1" fillId="2" borderId="1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/>
    <xf numFmtId="49" fontId="0" fillId="2" borderId="2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49" fontId="0" fillId="2" borderId="1" xfId="0" applyNumberFormat="1" applyFont="1" applyFill="1" applyBorder="1" applyAlignment="1">
      <alignment horizontal="center"/>
    </xf>
    <xf numFmtId="0" fontId="0" fillId="0" borderId="3" xfId="0" applyFont="1" applyBorder="1" applyAlignment="1"/>
    <xf numFmtId="0" fontId="0" fillId="2" borderId="4" xfId="0" applyNumberFormat="1" applyFont="1" applyFill="1" applyBorder="1" applyAlignment="1"/>
    <xf numFmtId="0" fontId="0" fillId="0" borderId="5" xfId="0" applyFont="1" applyBorder="1" applyAlignment="1"/>
    <xf numFmtId="0" fontId="1" fillId="2" borderId="4" xfId="0" applyNumberFormat="1" applyFont="1" applyFill="1" applyBorder="1" applyAlignment="1"/>
    <xf numFmtId="0" fontId="0" fillId="0" borderId="6" xfId="0" applyFont="1" applyBorder="1" applyAlignment="1"/>
    <xf numFmtId="164" fontId="1" fillId="2" borderId="4" xfId="0" applyNumberFormat="1" applyFont="1" applyFill="1" applyBorder="1" applyAlignment="1"/>
    <xf numFmtId="164" fontId="0" fillId="2" borderId="7" xfId="0" applyNumberFormat="1" applyFont="1" applyFill="1" applyBorder="1" applyAlignment="1"/>
    <xf numFmtId="0" fontId="0" fillId="0" borderId="7" xfId="0" applyFont="1" applyBorder="1" applyAlignment="1"/>
    <xf numFmtId="0" fontId="0" fillId="2" borderId="1" xfId="0" applyNumberFormat="1" applyFont="1" applyFill="1" applyBorder="1" applyAlignment="1"/>
    <xf numFmtId="0" fontId="0" fillId="0" borderId="0" xfId="0" applyNumberFormat="1" applyFont="1" applyAlignment="1"/>
    <xf numFmtId="0" fontId="0" fillId="0" borderId="2" xfId="0" applyFont="1" applyBorder="1" applyAlignment="1"/>
    <xf numFmtId="49" fontId="0" fillId="2" borderId="3" xfId="0" applyNumberFormat="1" applyFont="1" applyFill="1" applyBorder="1" applyAlignment="1"/>
    <xf numFmtId="0" fontId="0" fillId="0" borderId="8" xfId="0" applyFont="1" applyBorder="1" applyAlignment="1"/>
    <xf numFmtId="164" fontId="0" fillId="2" borderId="6" xfId="0" applyNumberFormat="1" applyFont="1" applyFill="1" applyBorder="1" applyAlignment="1"/>
    <xf numFmtId="1" fontId="1" fillId="2" borderId="4" xfId="0" applyNumberFormat="1" applyFont="1" applyFill="1" applyBorder="1" applyAlignment="1"/>
    <xf numFmtId="165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0" fillId="2" borderId="6" xfId="0" applyNumberFormat="1" applyFont="1" applyFill="1" applyBorder="1" applyAlignment="1"/>
    <xf numFmtId="166" fontId="1" fillId="2" borderId="6" xfId="0" applyNumberFormat="1" applyFont="1" applyFill="1" applyBorder="1" applyAlignment="1"/>
    <xf numFmtId="0" fontId="0" fillId="2" borderId="7" xfId="0" applyNumberFormat="1" applyFont="1" applyFill="1" applyBorder="1" applyAlignment="1"/>
    <xf numFmtId="166" fontId="1" fillId="2" borderId="7" xfId="0" applyNumberFormat="1" applyFont="1" applyFill="1" applyBorder="1" applyAlignment="1"/>
    <xf numFmtId="166" fontId="1" fillId="2" borderId="1" xfId="0" applyNumberFormat="1" applyFont="1" applyFill="1" applyBorder="1" applyAlignment="1"/>
    <xf numFmtId="0" fontId="0" fillId="0" borderId="0" xfId="0" applyNumberFormat="1" applyFont="1" applyAlignment="1"/>
    <xf numFmtId="0" fontId="0" fillId="2" borderId="3" xfId="0" applyNumberFormat="1" applyFont="1" applyFill="1" applyBorder="1" applyAlignment="1"/>
    <xf numFmtId="0" fontId="0" fillId="2" borderId="9" xfId="0" applyNumberFormat="1" applyFont="1" applyFill="1" applyBorder="1" applyAlignment="1"/>
    <xf numFmtId="0" fontId="0" fillId="2" borderId="10" xfId="0" applyNumberFormat="1" applyFont="1" applyFill="1" applyBorder="1" applyAlignment="1"/>
    <xf numFmtId="49" fontId="0" fillId="2" borderId="11" xfId="0" applyNumberFormat="1" applyFont="1" applyFill="1" applyBorder="1" applyAlignment="1">
      <alignment horizontal="center"/>
    </xf>
    <xf numFmtId="0" fontId="0" fillId="2" borderId="2" xfId="0" applyNumberFormat="1" applyFont="1" applyFill="1" applyBorder="1" applyAlignment="1"/>
    <xf numFmtId="0" fontId="0" fillId="2" borderId="8" xfId="0" applyNumberFormat="1" applyFont="1" applyFill="1" applyBorder="1" applyAlignment="1"/>
    <xf numFmtId="0" fontId="0" fillId="2" borderId="12" xfId="0" applyNumberFormat="1" applyFont="1" applyFill="1" applyBorder="1" applyAlignment="1"/>
    <xf numFmtId="0" fontId="0" fillId="2" borderId="5" xfId="0" applyNumberFormat="1" applyFont="1" applyFill="1" applyBorder="1" applyAlignment="1"/>
    <xf numFmtId="166" fontId="1" fillId="2" borderId="4" xfId="0" applyNumberFormat="1" applyFont="1" applyFill="1" applyBorder="1" applyAlignment="1"/>
    <xf numFmtId="0" fontId="0" fillId="2" borderId="13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1" fillId="2" borderId="6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4" fontId="0" fillId="2" borderId="2" xfId="0" applyNumberFormat="1" applyFont="1" applyFill="1" applyBorder="1" applyAlignment="1"/>
    <xf numFmtId="4" fontId="1" fillId="2" borderId="4" xfId="0" applyNumberFormat="1" applyFont="1" applyFill="1" applyBorder="1" applyAlignment="1"/>
    <xf numFmtId="4" fontId="0" fillId="2" borderId="6" xfId="0" applyNumberFormat="1" applyFont="1" applyFill="1" applyBorder="1" applyAlignment="1"/>
    <xf numFmtId="167" fontId="1" fillId="2" borderId="4" xfId="0" applyNumberFormat="1" applyFont="1" applyFill="1" applyBorder="1" applyAlignment="1"/>
    <xf numFmtId="168" fontId="1" fillId="2" borderId="4" xfId="0" applyNumberFormat="1" applyFont="1" applyFill="1" applyBorder="1" applyAlignment="1"/>
    <xf numFmtId="4" fontId="0" fillId="2" borderId="7" xfId="0" applyNumberFormat="1" applyFont="1" applyFill="1" applyBorder="1" applyAlignment="1"/>
    <xf numFmtId="4" fontId="0" fillId="2" borderId="1" xfId="0" applyNumberFormat="1" applyFont="1" applyFill="1" applyBorder="1" applyAlignment="1"/>
    <xf numFmtId="0" fontId="0" fillId="0" borderId="0" xfId="0" applyNumberFormat="1" applyFont="1" applyAlignment="1"/>
    <xf numFmtId="169" fontId="1" fillId="2" borderId="4" xfId="0" applyNumberFormat="1" applyFont="1" applyFill="1" applyBorder="1" applyAlignment="1"/>
    <xf numFmtId="0" fontId="2" fillId="2" borderId="8" xfId="0" applyNumberFormat="1" applyFont="1" applyFill="1" applyBorder="1" applyAlignment="1"/>
    <xf numFmtId="0" fontId="2" fillId="2" borderId="3" xfId="0" applyNumberFormat="1" applyFont="1" applyFill="1" applyBorder="1" applyAlignment="1"/>
    <xf numFmtId="0" fontId="0" fillId="0" borderId="0" xfId="0" applyNumberFormat="1" applyFont="1" applyAlignment="1"/>
    <xf numFmtId="1" fontId="1" fillId="2" borderId="1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49" fontId="3" fillId="2" borderId="3" xfId="0" applyNumberFormat="1" applyFont="1" applyFill="1" applyBorder="1" applyAlignment="1"/>
    <xf numFmtId="49" fontId="3" fillId="2" borderId="1" xfId="0" applyNumberFormat="1" applyFont="1" applyFill="1" applyBorder="1" applyAlignment="1"/>
    <xf numFmtId="0" fontId="0" fillId="2" borderId="4" xfId="0" applyNumberFormat="1" applyFont="1" applyFill="1" applyBorder="1" applyAlignment="1" applyProtection="1">
      <protection locked="0"/>
    </xf>
    <xf numFmtId="0" fontId="0" fillId="0" borderId="6" xfId="0" applyFont="1" applyBorder="1" applyAlignment="1" applyProtection="1"/>
    <xf numFmtId="0" fontId="3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3" fillId="0" borderId="1" xfId="0" applyFont="1" applyBorder="1" applyAlignment="1"/>
    <xf numFmtId="0" fontId="0" fillId="0" borderId="0" xfId="0" applyFont="1" applyBorder="1" applyAlignment="1"/>
    <xf numFmtId="0" fontId="0" fillId="2" borderId="14" xfId="0" applyNumberFormat="1" applyFont="1" applyFill="1" applyBorder="1" applyAlignment="1"/>
    <xf numFmtId="49" fontId="0" fillId="2" borderId="15" xfId="0" applyNumberFormat="1" applyFont="1" applyFill="1" applyBorder="1" applyAlignment="1">
      <alignment horizontal="center"/>
    </xf>
    <xf numFmtId="49" fontId="0" fillId="2" borderId="16" xfId="0" applyNumberFormat="1" applyFont="1" applyFill="1" applyBorder="1" applyAlignment="1">
      <alignment horizontal="center"/>
    </xf>
    <xf numFmtId="0" fontId="0" fillId="2" borderId="0" xfId="0" applyNumberFormat="1" applyFont="1" applyFill="1" applyBorder="1" applyAlignment="1"/>
    <xf numFmtId="0" fontId="0" fillId="2" borderId="17" xfId="0" applyNumberFormat="1" applyFont="1" applyFill="1" applyBorder="1" applyAlignment="1"/>
    <xf numFmtId="0" fontId="0" fillId="2" borderId="18" xfId="0" applyNumberFormat="1" applyFont="1" applyFill="1" applyBorder="1" applyAlignment="1"/>
    <xf numFmtId="0" fontId="0" fillId="2" borderId="19" xfId="0" applyNumberFormat="1" applyFont="1" applyFill="1" applyBorder="1" applyAlignment="1"/>
    <xf numFmtId="0" fontId="0" fillId="2" borderId="20" xfId="0" applyNumberFormat="1" applyFont="1" applyFill="1" applyBorder="1" applyAlignment="1"/>
    <xf numFmtId="0" fontId="0" fillId="0" borderId="0" xfId="0" applyNumberFormat="1" applyFont="1" applyBorder="1" applyAlignment="1"/>
    <xf numFmtId="49" fontId="0" fillId="2" borderId="0" xfId="0" applyNumberFormat="1" applyFont="1" applyFill="1" applyBorder="1" applyAlignment="1"/>
    <xf numFmtId="0" fontId="0" fillId="2" borderId="22" xfId="0" applyNumberFormat="1" applyFont="1" applyFill="1" applyBorder="1" applyAlignment="1"/>
    <xf numFmtId="1" fontId="1" fillId="2" borderId="23" xfId="0" applyNumberFormat="1" applyFont="1" applyFill="1" applyBorder="1" applyAlignment="1"/>
    <xf numFmtId="0" fontId="0" fillId="2" borderId="24" xfId="0" applyNumberFormat="1" applyFont="1" applyFill="1" applyBorder="1" applyAlignment="1"/>
    <xf numFmtId="166" fontId="1" fillId="2" borderId="23" xfId="0" applyNumberFormat="1" applyFont="1" applyFill="1" applyBorder="1" applyAlignment="1"/>
    <xf numFmtId="2" fontId="1" fillId="2" borderId="23" xfId="0" applyNumberFormat="1" applyFont="1" applyFill="1" applyBorder="1" applyAlignment="1"/>
    <xf numFmtId="0" fontId="0" fillId="2" borderId="21" xfId="0" applyNumberFormat="1" applyFont="1" applyFill="1" applyBorder="1" applyAlignment="1" applyProtection="1">
      <protection locked="0"/>
    </xf>
    <xf numFmtId="0" fontId="0" fillId="0" borderId="6" xfId="0" applyFont="1" applyBorder="1" applyAlignment="1" applyProtection="1">
      <protection locked="0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1F497D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781050</xdr:colOff>
      <xdr:row>4</xdr:row>
      <xdr:rowOff>9525</xdr:rowOff>
    </xdr:to>
    <xdr:pic>
      <xdr:nvPicPr>
        <xdr:cNvPr id="2" name="image1.png" descr="2CJBDUN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7150" y="28575"/>
          <a:ext cx="723900" cy="6413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0</xdr:col>
      <xdr:colOff>752475</xdr:colOff>
      <xdr:row>4</xdr:row>
      <xdr:rowOff>9525</xdr:rowOff>
    </xdr:to>
    <xdr:pic>
      <xdr:nvPicPr>
        <xdr:cNvPr id="20" name="image2.png" descr="2CJBDUNN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8575" y="19050"/>
          <a:ext cx="723900" cy="650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781050</xdr:colOff>
      <xdr:row>4</xdr:row>
      <xdr:rowOff>19050</xdr:rowOff>
    </xdr:to>
    <xdr:pic>
      <xdr:nvPicPr>
        <xdr:cNvPr id="22" name="image2.png" descr="2CJBDUNN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7150" y="28575"/>
          <a:ext cx="723900" cy="650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47625</xdr:rowOff>
    </xdr:from>
    <xdr:to>
      <xdr:col>0</xdr:col>
      <xdr:colOff>800100</xdr:colOff>
      <xdr:row>4</xdr:row>
      <xdr:rowOff>38100</xdr:rowOff>
    </xdr:to>
    <xdr:pic>
      <xdr:nvPicPr>
        <xdr:cNvPr id="24" name="image2.png" descr="2CJBDUNN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6200" y="47625"/>
          <a:ext cx="723900" cy="650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19050</xdr:rowOff>
    </xdr:from>
    <xdr:to>
      <xdr:col>0</xdr:col>
      <xdr:colOff>800100</xdr:colOff>
      <xdr:row>4</xdr:row>
      <xdr:rowOff>9525</xdr:rowOff>
    </xdr:to>
    <xdr:pic>
      <xdr:nvPicPr>
        <xdr:cNvPr id="26" name="image2.png" descr="2CJBDUNN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6200" y="19050"/>
          <a:ext cx="723900" cy="650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781050</xdr:colOff>
      <xdr:row>4</xdr:row>
      <xdr:rowOff>28575</xdr:rowOff>
    </xdr:to>
    <xdr:pic>
      <xdr:nvPicPr>
        <xdr:cNvPr id="28" name="image2.png" descr="2CJBDUNN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7150" y="38100"/>
          <a:ext cx="723900" cy="650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771525</xdr:colOff>
      <xdr:row>4</xdr:row>
      <xdr:rowOff>28575</xdr:rowOff>
    </xdr:to>
    <xdr:pic>
      <xdr:nvPicPr>
        <xdr:cNvPr id="30" name="image2.png" descr="2CJBDUNN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7625" y="38100"/>
          <a:ext cx="723900" cy="650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781050</xdr:colOff>
      <xdr:row>4</xdr:row>
      <xdr:rowOff>28575</xdr:rowOff>
    </xdr:to>
    <xdr:pic>
      <xdr:nvPicPr>
        <xdr:cNvPr id="32" name="image2.png" descr="2CJBDUNN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7150" y="38100"/>
          <a:ext cx="723900" cy="650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752475</xdr:colOff>
      <xdr:row>4</xdr:row>
      <xdr:rowOff>28575</xdr:rowOff>
    </xdr:to>
    <xdr:pic>
      <xdr:nvPicPr>
        <xdr:cNvPr id="4" name="image2.png" descr="2CJBDUN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8575" y="38100"/>
          <a:ext cx="723900" cy="650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781050</xdr:colOff>
      <xdr:row>4</xdr:row>
      <xdr:rowOff>38100</xdr:rowOff>
    </xdr:to>
    <xdr:pic>
      <xdr:nvPicPr>
        <xdr:cNvPr id="6" name="image3.png" descr="2CJBDUN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525" y="9525"/>
          <a:ext cx="771525" cy="6889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0</xdr:col>
      <xdr:colOff>819150</xdr:colOff>
      <xdr:row>4</xdr:row>
      <xdr:rowOff>66675</xdr:rowOff>
    </xdr:to>
    <xdr:pic>
      <xdr:nvPicPr>
        <xdr:cNvPr id="8" name="image4.png" descr="2CJBDUNN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9050" y="19050"/>
          <a:ext cx="800100" cy="708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0</xdr:col>
      <xdr:colOff>762000</xdr:colOff>
      <xdr:row>4</xdr:row>
      <xdr:rowOff>9525</xdr:rowOff>
    </xdr:to>
    <xdr:pic>
      <xdr:nvPicPr>
        <xdr:cNvPr id="10" name="image1.png" descr="2CJBDUNN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38100" y="28575"/>
          <a:ext cx="723900" cy="6413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838200</xdr:colOff>
      <xdr:row>4</xdr:row>
      <xdr:rowOff>85725</xdr:rowOff>
    </xdr:to>
    <xdr:pic>
      <xdr:nvPicPr>
        <xdr:cNvPr id="12" name="image5.png" descr="2CJBDUNN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7625" y="38100"/>
          <a:ext cx="790575" cy="708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0</xdr:col>
      <xdr:colOff>762000</xdr:colOff>
      <xdr:row>4</xdr:row>
      <xdr:rowOff>0</xdr:rowOff>
    </xdr:to>
    <xdr:pic>
      <xdr:nvPicPr>
        <xdr:cNvPr id="14" name="image2.png" descr="2CJBDUNN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38100" y="9525"/>
          <a:ext cx="723900" cy="650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57150</xdr:rowOff>
    </xdr:from>
    <xdr:to>
      <xdr:col>0</xdr:col>
      <xdr:colOff>781050</xdr:colOff>
      <xdr:row>4</xdr:row>
      <xdr:rowOff>47625</xdr:rowOff>
    </xdr:to>
    <xdr:pic>
      <xdr:nvPicPr>
        <xdr:cNvPr id="16" name="image2.png" descr="2CJBDUNN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7150" y="57150"/>
          <a:ext cx="723900" cy="650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0</xdr:col>
      <xdr:colOff>752475</xdr:colOff>
      <xdr:row>4</xdr:row>
      <xdr:rowOff>9525</xdr:rowOff>
    </xdr:to>
    <xdr:pic>
      <xdr:nvPicPr>
        <xdr:cNvPr id="18" name="image2.png" descr="2CJBDUNN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8575" y="19050"/>
          <a:ext cx="723900" cy="650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showGridLines="0" tabSelected="1" workbookViewId="0">
      <selection activeCell="E16" sqref="E16"/>
    </sheetView>
  </sheetViews>
  <sheetFormatPr defaultColWidth="8.85546875" defaultRowHeight="12.95" customHeight="1" x14ac:dyDescent="0.2"/>
  <cols>
    <col min="1" max="1" width="23.28515625" style="1" customWidth="1"/>
    <col min="2" max="2" width="14.42578125" style="1" customWidth="1"/>
    <col min="3" max="256" width="8.85546875" style="1" customWidth="1"/>
  </cols>
  <sheetData>
    <row r="1" spans="1:7" ht="12.95" customHeight="1" x14ac:dyDescent="0.2">
      <c r="A1" s="2"/>
      <c r="B1" s="3"/>
      <c r="C1" s="2"/>
      <c r="D1" s="2"/>
      <c r="E1" s="2"/>
      <c r="F1" s="2"/>
      <c r="G1" s="2"/>
    </row>
    <row r="2" spans="1:7" ht="12.95" customHeight="1" x14ac:dyDescent="0.2">
      <c r="A2" s="2"/>
      <c r="B2" s="3"/>
      <c r="C2" s="2"/>
      <c r="D2" s="2"/>
      <c r="E2" s="2"/>
      <c r="F2" s="2"/>
      <c r="G2" s="2"/>
    </row>
    <row r="3" spans="1:7" ht="12.95" customHeight="1" x14ac:dyDescent="0.2">
      <c r="A3" s="2"/>
      <c r="B3" s="3"/>
      <c r="C3" s="2"/>
      <c r="D3" s="2"/>
      <c r="E3" s="2"/>
      <c r="F3" s="2"/>
      <c r="G3" s="2"/>
    </row>
    <row r="4" spans="1:7" ht="12.95" customHeight="1" x14ac:dyDescent="0.2">
      <c r="A4" s="2"/>
      <c r="B4" s="3"/>
      <c r="C4" s="2"/>
      <c r="D4" s="2"/>
      <c r="E4" s="2"/>
      <c r="F4" s="2"/>
      <c r="G4" s="2"/>
    </row>
    <row r="5" spans="1:7" ht="12.95" customHeight="1" x14ac:dyDescent="0.2">
      <c r="A5" s="2"/>
      <c r="B5" s="3"/>
      <c r="C5" s="2"/>
      <c r="D5" s="2"/>
      <c r="E5" s="2"/>
      <c r="F5" s="2"/>
      <c r="G5" s="2"/>
    </row>
    <row r="6" spans="1:7" ht="12.95" customHeight="1" x14ac:dyDescent="0.2">
      <c r="A6" s="2"/>
      <c r="B6" s="3"/>
      <c r="C6" s="2"/>
      <c r="D6" s="2"/>
      <c r="E6" s="2"/>
      <c r="F6" s="2"/>
      <c r="G6" s="2"/>
    </row>
    <row r="7" spans="1:7" ht="12.95" customHeight="1" x14ac:dyDescent="0.2">
      <c r="A7" s="4" t="s">
        <v>0</v>
      </c>
      <c r="B7" s="5"/>
      <c r="C7" s="6"/>
      <c r="D7" s="6"/>
      <c r="E7" s="6"/>
      <c r="F7" s="6"/>
      <c r="G7" s="6"/>
    </row>
    <row r="8" spans="1:7" ht="12.95" customHeight="1" x14ac:dyDescent="0.2">
      <c r="A8" s="4" t="s">
        <v>1</v>
      </c>
      <c r="B8" s="5"/>
      <c r="C8" s="6"/>
      <c r="D8" s="6"/>
      <c r="E8" s="6"/>
      <c r="F8" s="6"/>
      <c r="G8" s="6"/>
    </row>
    <row r="9" spans="1:7" ht="12.95" customHeight="1" x14ac:dyDescent="0.2">
      <c r="A9" s="2"/>
      <c r="B9" s="3"/>
      <c r="C9" s="2"/>
      <c r="D9" s="2"/>
      <c r="E9" s="2"/>
      <c r="F9" s="2"/>
      <c r="G9" s="2"/>
    </row>
    <row r="10" spans="1:7" ht="12.95" customHeight="1" x14ac:dyDescent="0.2">
      <c r="A10" s="2"/>
      <c r="B10" s="3"/>
      <c r="C10" s="2"/>
      <c r="D10" s="2"/>
      <c r="E10" s="2"/>
      <c r="F10" s="2"/>
      <c r="G10" s="2"/>
    </row>
    <row r="11" spans="1:7" ht="14.1" customHeight="1" x14ac:dyDescent="0.2">
      <c r="A11" s="2"/>
      <c r="B11" s="3"/>
      <c r="C11" s="2"/>
      <c r="D11" s="2"/>
      <c r="E11" s="7" t="s">
        <v>2</v>
      </c>
      <c r="F11" s="2"/>
      <c r="G11" s="7" t="s">
        <v>3</v>
      </c>
    </row>
    <row r="12" spans="1:7" ht="14.1" customHeight="1" x14ac:dyDescent="0.2">
      <c r="A12" s="8" t="s">
        <v>4</v>
      </c>
      <c r="B12" s="9" t="s">
        <v>5</v>
      </c>
      <c r="C12" s="2"/>
      <c r="D12" s="10"/>
      <c r="E12" s="70"/>
      <c r="F12" s="12"/>
      <c r="G12" s="13">
        <f>((E12*2)/(17*22))*144</f>
        <v>0</v>
      </c>
    </row>
    <row r="13" spans="1:7" ht="14.1" customHeight="1" x14ac:dyDescent="0.2">
      <c r="A13" s="2"/>
      <c r="B13" s="3"/>
      <c r="C13" s="2"/>
      <c r="D13" s="2"/>
      <c r="E13" s="14"/>
      <c r="F13" s="2"/>
      <c r="G13" s="14"/>
    </row>
    <row r="14" spans="1:7" ht="14.1" customHeight="1" x14ac:dyDescent="0.2">
      <c r="A14" s="8" t="s">
        <v>6</v>
      </c>
      <c r="B14" s="9" t="s">
        <v>7</v>
      </c>
      <c r="C14" s="2"/>
      <c r="D14" s="10"/>
      <c r="E14" s="70"/>
      <c r="F14" s="12"/>
      <c r="G14" s="13">
        <f>((E14*2)/(25*38))*144</f>
        <v>0</v>
      </c>
    </row>
    <row r="15" spans="1:7" ht="14.1" customHeight="1" x14ac:dyDescent="0.2">
      <c r="A15" s="2"/>
      <c r="B15" s="3"/>
      <c r="C15" s="2"/>
      <c r="D15" s="2"/>
      <c r="E15" s="14"/>
      <c r="F15" s="2"/>
      <c r="G15" s="14"/>
    </row>
    <row r="16" spans="1:7" ht="14.1" customHeight="1" x14ac:dyDescent="0.2">
      <c r="A16" s="8" t="s">
        <v>8</v>
      </c>
      <c r="B16" s="9" t="s">
        <v>9</v>
      </c>
      <c r="C16" s="2"/>
      <c r="D16" s="10"/>
      <c r="E16" s="72"/>
      <c r="F16" s="12"/>
      <c r="G16" s="13">
        <f>((E16*2)/(20*26))*144</f>
        <v>0</v>
      </c>
    </row>
    <row r="17" spans="1:7" ht="14.1" customHeight="1" x14ac:dyDescent="0.2">
      <c r="A17" s="2"/>
      <c r="B17" s="3"/>
      <c r="C17" s="2"/>
      <c r="D17" s="2"/>
      <c r="E17" s="14"/>
      <c r="F17" s="2"/>
      <c r="G17" s="14"/>
    </row>
    <row r="18" spans="1:7" ht="14.1" customHeight="1" x14ac:dyDescent="0.2">
      <c r="A18" s="8" t="s">
        <v>10</v>
      </c>
      <c r="B18" s="9" t="s">
        <v>11</v>
      </c>
      <c r="C18" s="2"/>
      <c r="D18" s="10"/>
      <c r="E18" s="70"/>
      <c r="F18" s="12"/>
      <c r="G18" s="13">
        <f>((E18*2)/(25.5*30.5))*144</f>
        <v>0</v>
      </c>
    </row>
    <row r="19" spans="1:7" ht="14.1" customHeight="1" x14ac:dyDescent="0.2">
      <c r="A19" s="2"/>
      <c r="B19" s="3"/>
      <c r="C19" s="2"/>
      <c r="D19" s="2"/>
      <c r="E19" s="14"/>
      <c r="F19" s="2"/>
      <c r="G19" s="14"/>
    </row>
    <row r="20" spans="1:7" ht="14.1" customHeight="1" x14ac:dyDescent="0.2">
      <c r="A20" s="8" t="s">
        <v>12</v>
      </c>
      <c r="B20" s="9" t="s">
        <v>13</v>
      </c>
      <c r="C20" s="2"/>
      <c r="D20" s="10"/>
      <c r="E20" s="70"/>
      <c r="F20" s="12"/>
      <c r="G20" s="13">
        <f>((E20*2)/(22.5*28.5))*144</f>
        <v>0</v>
      </c>
    </row>
    <row r="21" spans="1:7" ht="14.1" customHeight="1" x14ac:dyDescent="0.2">
      <c r="A21" s="2"/>
      <c r="B21" s="3"/>
      <c r="C21" s="2"/>
      <c r="D21" s="2"/>
      <c r="E21" s="14"/>
      <c r="F21" s="2"/>
      <c r="G21" s="14"/>
    </row>
    <row r="22" spans="1:7" ht="14.1" customHeight="1" x14ac:dyDescent="0.2">
      <c r="A22" s="8" t="s">
        <v>14</v>
      </c>
      <c r="B22" s="9" t="s">
        <v>15</v>
      </c>
      <c r="C22" s="2"/>
      <c r="D22" s="10"/>
      <c r="E22" s="70"/>
      <c r="F22" s="12"/>
      <c r="G22" s="13">
        <f>((E22*2)/(24*36))*144</f>
        <v>0</v>
      </c>
    </row>
    <row r="23" spans="1:7" ht="14.1" customHeight="1" x14ac:dyDescent="0.2">
      <c r="A23" s="2"/>
      <c r="B23" s="3"/>
      <c r="C23" s="2"/>
      <c r="D23" s="2"/>
      <c r="E23" s="14"/>
      <c r="F23" s="2"/>
      <c r="G23" s="14"/>
    </row>
    <row r="24" spans="1:7" ht="14.1" customHeight="1" x14ac:dyDescent="0.2">
      <c r="A24" s="8" t="s">
        <v>16</v>
      </c>
      <c r="B24" s="9" t="s">
        <v>17</v>
      </c>
      <c r="C24" s="2"/>
      <c r="D24" s="10"/>
      <c r="E24" s="70"/>
      <c r="F24" s="12"/>
      <c r="G24" s="15">
        <f>E24/3</f>
        <v>0</v>
      </c>
    </row>
    <row r="25" spans="1:7" ht="12.95" customHeight="1" x14ac:dyDescent="0.2">
      <c r="A25" s="2"/>
      <c r="B25" s="3"/>
      <c r="C25" s="2"/>
      <c r="D25" s="2"/>
      <c r="E25" s="16"/>
      <c r="F25" s="2"/>
      <c r="G25" s="17"/>
    </row>
    <row r="26" spans="1:7" ht="12.95" customHeight="1" x14ac:dyDescent="0.2">
      <c r="A26" s="2"/>
      <c r="B26" s="3"/>
      <c r="C26" s="2"/>
      <c r="D26" s="2"/>
      <c r="E26" s="2"/>
      <c r="F26" s="2"/>
      <c r="G26" s="2"/>
    </row>
    <row r="27" spans="1:7" ht="12.95" customHeight="1" x14ac:dyDescent="0.2">
      <c r="A27" s="8" t="s">
        <v>18</v>
      </c>
      <c r="B27" s="18"/>
      <c r="C27" s="2"/>
      <c r="D27" s="2"/>
      <c r="E27" s="2"/>
      <c r="F27" s="2"/>
      <c r="G27" s="2"/>
    </row>
    <row r="28" spans="1:7" ht="12.95" customHeight="1" x14ac:dyDescent="0.2">
      <c r="A28" s="8" t="s">
        <v>19</v>
      </c>
      <c r="B28" s="18"/>
      <c r="C28" s="2"/>
      <c r="D28" s="2"/>
      <c r="E28" s="2"/>
      <c r="F28" s="2"/>
      <c r="G28" s="2"/>
    </row>
    <row r="29" spans="1:7" ht="12.95" customHeight="1" x14ac:dyDescent="0.2">
      <c r="A29" s="8" t="s">
        <v>122</v>
      </c>
      <c r="B29" s="18"/>
      <c r="C29" s="2"/>
      <c r="D29" s="2"/>
      <c r="E29" s="2"/>
      <c r="F29" s="2"/>
      <c r="G29" s="2"/>
    </row>
  </sheetData>
  <sheetProtection algorithmName="SHA-512" hashValue="5UE+GTKhHRvPH5BG35ovhja5BXo8rIecFkGHhwnaUVMJgV8syJKwjD8ERg4WjSP7Xkvfcp4SOrvtfeQsj9WcQA==" saltValue="UlGArRSYrR6ymDoQ0UN3sQ==" spinCount="100000" sheet="1" objects="1" scenarios="1" selectLockedCells="1"/>
  <pageMargins left="0.75" right="0.75" top="1" bottom="1" header="0.5" footer="0.5"/>
  <pageSetup orientation="portrait"/>
  <headerFooter>
    <oddFooter>&amp;C&amp;"Helvetica,Regular"&amp;12&amp;K000000&amp;P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4"/>
  <sheetViews>
    <sheetView showGridLines="0" workbookViewId="0">
      <selection activeCell="D19" sqref="D19:E19"/>
    </sheetView>
  </sheetViews>
  <sheetFormatPr defaultColWidth="8.85546875" defaultRowHeight="12.95" customHeight="1" x14ac:dyDescent="0.2"/>
  <cols>
    <col min="1" max="1" width="19.85546875" style="50" customWidth="1"/>
    <col min="2" max="256" width="8.85546875" style="50" customWidth="1"/>
  </cols>
  <sheetData>
    <row r="1" spans="1:10" ht="12.95" customHeight="1" x14ac:dyDescent="0.2">
      <c r="A1" s="34"/>
      <c r="B1" s="35"/>
      <c r="C1" s="18"/>
      <c r="D1" s="18"/>
      <c r="E1" s="18"/>
      <c r="F1" s="18"/>
      <c r="G1" s="2"/>
      <c r="H1" s="2"/>
      <c r="I1" s="2"/>
      <c r="J1" s="18"/>
    </row>
    <row r="2" spans="1:10" ht="12.95" customHeight="1" x14ac:dyDescent="0.2">
      <c r="A2" s="34"/>
      <c r="B2" s="35"/>
      <c r="C2" s="18"/>
      <c r="D2" s="18"/>
      <c r="E2" s="18"/>
      <c r="F2" s="18"/>
      <c r="G2" s="2"/>
      <c r="H2" s="2"/>
      <c r="I2" s="2"/>
      <c r="J2" s="18"/>
    </row>
    <row r="3" spans="1:10" ht="12.95" customHeight="1" x14ac:dyDescent="0.2">
      <c r="A3" s="34"/>
      <c r="B3" s="35"/>
      <c r="C3" s="18"/>
      <c r="D3" s="18"/>
      <c r="E3" s="18"/>
      <c r="F3" s="18"/>
      <c r="G3" s="2"/>
      <c r="H3" s="2"/>
      <c r="I3" s="2"/>
      <c r="J3" s="18"/>
    </row>
    <row r="4" spans="1:10" ht="12.95" customHeight="1" x14ac:dyDescent="0.2">
      <c r="A4" s="34"/>
      <c r="B4" s="35"/>
      <c r="C4" s="18"/>
      <c r="D4" s="18"/>
      <c r="E4" s="18"/>
      <c r="F4" s="18"/>
      <c r="G4" s="2"/>
      <c r="H4" s="2"/>
      <c r="I4" s="2"/>
      <c r="J4" s="18"/>
    </row>
    <row r="5" spans="1:10" ht="12.95" customHeight="1" x14ac:dyDescent="0.2">
      <c r="A5" s="34"/>
      <c r="B5" s="35"/>
      <c r="C5" s="18"/>
      <c r="D5" s="18"/>
      <c r="E5" s="18"/>
      <c r="F5" s="18"/>
      <c r="G5" s="2"/>
      <c r="H5" s="2"/>
      <c r="I5" s="2"/>
      <c r="J5" s="18"/>
    </row>
    <row r="6" spans="1:10" ht="14.1" customHeight="1" x14ac:dyDescent="0.2">
      <c r="A6" s="34"/>
      <c r="B6" s="36" t="s">
        <v>79</v>
      </c>
      <c r="C6" s="9" t="s">
        <v>3</v>
      </c>
      <c r="D6" s="9" t="s">
        <v>31</v>
      </c>
      <c r="E6" s="9" t="s">
        <v>32</v>
      </c>
      <c r="F6" s="51"/>
      <c r="G6" s="2"/>
      <c r="H6" s="2"/>
      <c r="I6" s="2"/>
      <c r="J6" s="18"/>
    </row>
    <row r="7" spans="1:10" ht="14.1" customHeight="1" x14ac:dyDescent="0.2">
      <c r="A7" s="21" t="s">
        <v>80</v>
      </c>
      <c r="B7" s="70"/>
      <c r="C7" s="38"/>
      <c r="D7" s="18"/>
      <c r="E7" s="33"/>
      <c r="F7" s="52">
        <f>B7/144</f>
        <v>0</v>
      </c>
      <c r="G7" s="22"/>
      <c r="H7" s="2"/>
      <c r="I7" s="2"/>
      <c r="J7" s="18"/>
    </row>
    <row r="8" spans="1:10" ht="14.1" customHeight="1" x14ac:dyDescent="0.2">
      <c r="A8" s="34"/>
      <c r="B8" s="39"/>
      <c r="C8" s="18"/>
      <c r="D8" s="37"/>
      <c r="E8" s="18"/>
      <c r="F8" s="53"/>
      <c r="G8" s="2"/>
      <c r="H8" s="2"/>
      <c r="I8" s="2"/>
      <c r="J8" s="18"/>
    </row>
    <row r="9" spans="1:10" ht="14.1" customHeight="1" x14ac:dyDescent="0.2">
      <c r="A9" s="21" t="s">
        <v>81</v>
      </c>
      <c r="B9" s="70"/>
      <c r="C9" s="40"/>
      <c r="D9" s="70"/>
      <c r="E9" s="40"/>
      <c r="F9" s="55">
        <f>B9*D9/12000</f>
        <v>0</v>
      </c>
      <c r="G9" s="22"/>
      <c r="H9" s="2"/>
      <c r="I9" s="2"/>
      <c r="J9" s="18"/>
    </row>
    <row r="10" spans="1:10" ht="14.1" customHeight="1" x14ac:dyDescent="0.2">
      <c r="A10" s="34"/>
      <c r="B10" s="39"/>
      <c r="C10" s="18"/>
      <c r="D10" s="27"/>
      <c r="E10" s="18"/>
      <c r="F10" s="53"/>
      <c r="G10" s="2"/>
      <c r="H10" s="2"/>
      <c r="I10" s="2"/>
      <c r="J10" s="18"/>
    </row>
    <row r="11" spans="1:10" ht="14.1" customHeight="1" x14ac:dyDescent="0.2">
      <c r="A11" s="21" t="s">
        <v>82</v>
      </c>
      <c r="B11" s="70"/>
      <c r="C11" s="40"/>
      <c r="D11" s="70"/>
      <c r="E11" s="40"/>
      <c r="F11" s="52">
        <f>B11*D11/12</f>
        <v>0</v>
      </c>
      <c r="G11" s="22"/>
      <c r="H11" s="2"/>
      <c r="I11" s="2"/>
      <c r="J11" s="18"/>
    </row>
    <row r="12" spans="1:10" ht="14.1" customHeight="1" x14ac:dyDescent="0.2">
      <c r="A12" s="34"/>
      <c r="B12" s="39"/>
      <c r="C12" s="37"/>
      <c r="D12" s="29"/>
      <c r="E12" s="18"/>
      <c r="F12" s="53"/>
      <c r="G12" s="2"/>
      <c r="H12" s="2"/>
      <c r="I12" s="2"/>
      <c r="J12" s="18"/>
    </row>
    <row r="13" spans="1:10" ht="14.1" customHeight="1" x14ac:dyDescent="0.2">
      <c r="A13" s="21" t="s">
        <v>83</v>
      </c>
      <c r="B13" s="70"/>
      <c r="C13" s="70"/>
      <c r="D13" s="38"/>
      <c r="E13" s="33"/>
      <c r="F13" s="55" t="e">
        <f>B13/C13</f>
        <v>#DIV/0!</v>
      </c>
      <c r="G13" s="22"/>
      <c r="H13" s="2"/>
      <c r="I13" s="2"/>
      <c r="J13" s="18"/>
    </row>
    <row r="14" spans="1:10" ht="14.1" customHeight="1" x14ac:dyDescent="0.2">
      <c r="A14" s="34"/>
      <c r="B14" s="39"/>
      <c r="C14" s="27"/>
      <c r="D14" s="18"/>
      <c r="E14" s="18"/>
      <c r="F14" s="53"/>
      <c r="G14" s="2"/>
      <c r="H14" s="2"/>
      <c r="I14" s="2"/>
      <c r="J14" s="18"/>
    </row>
    <row r="15" spans="1:10" ht="14.1" customHeight="1" x14ac:dyDescent="0.2">
      <c r="A15" s="21" t="s">
        <v>84</v>
      </c>
      <c r="B15" s="70"/>
      <c r="C15" s="70"/>
      <c r="D15" s="38"/>
      <c r="E15" s="33"/>
      <c r="F15" s="52" t="e">
        <f>B15/C15*2000</f>
        <v>#DIV/0!</v>
      </c>
      <c r="G15" s="22"/>
      <c r="H15" s="2"/>
      <c r="I15" s="2"/>
      <c r="J15" s="18"/>
    </row>
    <row r="16" spans="1:10" ht="14.1" customHeight="1" x14ac:dyDescent="0.2">
      <c r="A16" s="34"/>
      <c r="B16" s="39"/>
      <c r="C16" s="29"/>
      <c r="D16" s="37"/>
      <c r="E16" s="37"/>
      <c r="F16" s="53"/>
      <c r="G16" s="2"/>
      <c r="H16" s="2"/>
      <c r="I16" s="2"/>
      <c r="J16" s="18"/>
    </row>
    <row r="17" spans="1:256" ht="14.1" customHeight="1" x14ac:dyDescent="0.2">
      <c r="A17" s="21" t="s">
        <v>85</v>
      </c>
      <c r="B17" s="70"/>
      <c r="C17" s="40"/>
      <c r="D17" s="70"/>
      <c r="E17" s="70"/>
      <c r="F17" s="55">
        <f>B17*D17*E17/144000</f>
        <v>0</v>
      </c>
      <c r="G17" s="22"/>
      <c r="H17" s="2"/>
      <c r="I17" s="2"/>
      <c r="J17" s="18"/>
    </row>
    <row r="18" spans="1:256" ht="14.1" customHeight="1" x14ac:dyDescent="0.2">
      <c r="A18" s="34"/>
      <c r="B18" s="39"/>
      <c r="C18" s="18"/>
      <c r="D18" s="27"/>
      <c r="E18" s="27"/>
      <c r="F18" s="53"/>
      <c r="G18" s="2"/>
      <c r="H18" s="2"/>
      <c r="I18" s="2"/>
      <c r="J18" s="18"/>
    </row>
    <row r="19" spans="1:256" ht="14.1" customHeight="1" x14ac:dyDescent="0.2">
      <c r="A19" s="21" t="s">
        <v>86</v>
      </c>
      <c r="B19" s="70"/>
      <c r="C19" s="40"/>
      <c r="D19" s="70"/>
      <c r="E19" s="70"/>
      <c r="F19" s="52">
        <f>B19*D19*E19/144</f>
        <v>0</v>
      </c>
      <c r="G19" s="22"/>
      <c r="H19" s="2"/>
      <c r="I19" s="2"/>
      <c r="J19" s="18"/>
    </row>
    <row r="20" spans="1:256" ht="12.95" customHeight="1" x14ac:dyDescent="0.2">
      <c r="A20" s="34"/>
      <c r="B20" s="42"/>
      <c r="C20" s="18"/>
      <c r="D20" s="29"/>
      <c r="E20" s="29"/>
      <c r="F20" s="56"/>
      <c r="G20" s="2"/>
      <c r="H20" s="2"/>
      <c r="I20" s="2"/>
      <c r="J20" s="18"/>
    </row>
    <row r="21" spans="1:256" ht="12.95" customHeight="1" x14ac:dyDescent="0.2">
      <c r="A21" s="34"/>
      <c r="B21" s="35"/>
      <c r="C21" s="18"/>
      <c r="D21" s="18"/>
      <c r="E21" s="18"/>
      <c r="F21" s="57"/>
      <c r="G21" s="2"/>
      <c r="H21" s="2"/>
      <c r="I21" s="2"/>
      <c r="J21" s="18"/>
    </row>
    <row r="22" spans="1:256" ht="12.95" customHeight="1" x14ac:dyDescent="0.2">
      <c r="A22" s="34"/>
      <c r="B22" s="35"/>
      <c r="C22" s="18"/>
      <c r="D22" s="18"/>
      <c r="E22" s="18"/>
      <c r="F22" s="18"/>
      <c r="G22" s="2"/>
      <c r="H22" s="2"/>
      <c r="I22" s="2"/>
      <c r="J22" s="2"/>
    </row>
    <row r="23" spans="1:256" ht="12.95" customHeight="1" x14ac:dyDescent="0.2">
      <c r="A23" s="21" t="s">
        <v>18</v>
      </c>
      <c r="B23" s="22"/>
      <c r="C23" s="2"/>
      <c r="D23" s="2"/>
      <c r="E23" s="2"/>
      <c r="F23" s="2"/>
      <c r="G23" s="2"/>
      <c r="H23" s="2"/>
      <c r="I23" s="2"/>
      <c r="J23" s="2"/>
    </row>
    <row r="24" spans="1:256" ht="12.95" customHeight="1" x14ac:dyDescent="0.2">
      <c r="A24" s="21" t="s">
        <v>19</v>
      </c>
      <c r="B24" s="22"/>
      <c r="C24" s="2"/>
      <c r="D24" s="2"/>
      <c r="E24" s="2"/>
      <c r="F24" s="2"/>
      <c r="G24" s="2"/>
      <c r="H24" s="2"/>
      <c r="I24" s="2"/>
      <c r="J24" s="2"/>
    </row>
    <row r="25" spans="1:256" ht="12.95" customHeight="1" x14ac:dyDescent="0.2">
      <c r="A25" s="68" t="s">
        <v>122</v>
      </c>
      <c r="B25" s="22"/>
      <c r="C25" s="2"/>
      <c r="D25" s="2"/>
      <c r="E25" s="2"/>
      <c r="F25" s="2"/>
      <c r="G25" s="2"/>
      <c r="H25" s="2"/>
      <c r="I25" s="2"/>
      <c r="J25" s="2"/>
    </row>
    <row r="26" spans="1:256" ht="12.95" customHeight="1" x14ac:dyDescent="0.2">
      <c r="IV26"/>
    </row>
    <row r="27" spans="1:256" ht="12.95" customHeight="1" x14ac:dyDescent="0.2">
      <c r="IV27"/>
    </row>
    <row r="28" spans="1:256" ht="12.95" customHeight="1" x14ac:dyDescent="0.2">
      <c r="IV28"/>
    </row>
    <row r="29" spans="1:256" ht="12.95" customHeight="1" x14ac:dyDescent="0.2">
      <c r="IV29"/>
    </row>
    <row r="30" spans="1:256" ht="12.95" customHeight="1" x14ac:dyDescent="0.2">
      <c r="IV30"/>
    </row>
    <row r="31" spans="1:256" ht="12.95" customHeight="1" x14ac:dyDescent="0.2">
      <c r="IV31"/>
    </row>
    <row r="32" spans="1:256" ht="12.95" customHeight="1" x14ac:dyDescent="0.2">
      <c r="IV32"/>
    </row>
    <row r="33" spans="256:256" ht="12.95" customHeight="1" x14ac:dyDescent="0.2">
      <c r="IV33"/>
    </row>
    <row r="34" spans="256:256" ht="12.95" customHeight="1" x14ac:dyDescent="0.2">
      <c r="IV34"/>
    </row>
    <row r="35" spans="256:256" ht="12.95" customHeight="1" x14ac:dyDescent="0.2">
      <c r="IV35"/>
    </row>
    <row r="36" spans="256:256" ht="12.95" customHeight="1" x14ac:dyDescent="0.2">
      <c r="IV36"/>
    </row>
    <row r="37" spans="256:256" ht="12.95" customHeight="1" x14ac:dyDescent="0.2">
      <c r="IV37"/>
    </row>
    <row r="38" spans="256:256" ht="12.95" customHeight="1" x14ac:dyDescent="0.2">
      <c r="IV38"/>
    </row>
    <row r="39" spans="256:256" ht="12.95" customHeight="1" x14ac:dyDescent="0.2">
      <c r="IV39"/>
    </row>
    <row r="40" spans="256:256" ht="12.95" customHeight="1" x14ac:dyDescent="0.2">
      <c r="IV40"/>
    </row>
    <row r="41" spans="256:256" ht="12.95" customHeight="1" x14ac:dyDescent="0.2">
      <c r="IV41"/>
    </row>
    <row r="42" spans="256:256" ht="12.95" customHeight="1" x14ac:dyDescent="0.2">
      <c r="IV42"/>
    </row>
    <row r="43" spans="256:256" ht="12.95" customHeight="1" x14ac:dyDescent="0.2">
      <c r="IV43"/>
    </row>
    <row r="44" spans="256:256" ht="12.95" customHeight="1" x14ac:dyDescent="0.2">
      <c r="IV44"/>
    </row>
    <row r="45" spans="256:256" ht="12.95" customHeight="1" x14ac:dyDescent="0.2">
      <c r="IV45"/>
    </row>
    <row r="46" spans="256:256" ht="12.95" customHeight="1" x14ac:dyDescent="0.2">
      <c r="IV46"/>
    </row>
    <row r="47" spans="256:256" ht="12.95" customHeight="1" x14ac:dyDescent="0.2">
      <c r="IV47"/>
    </row>
    <row r="48" spans="256:256" ht="12.95" customHeight="1" x14ac:dyDescent="0.2">
      <c r="IV48"/>
    </row>
    <row r="49" spans="256:256" ht="12.95" customHeight="1" x14ac:dyDescent="0.2">
      <c r="IV49"/>
    </row>
    <row r="50" spans="256:256" ht="12.95" customHeight="1" x14ac:dyDescent="0.2">
      <c r="IV50"/>
    </row>
    <row r="51" spans="256:256" ht="12.95" customHeight="1" x14ac:dyDescent="0.2">
      <c r="IV51"/>
    </row>
    <row r="52" spans="256:256" ht="12.95" customHeight="1" x14ac:dyDescent="0.2">
      <c r="IV52"/>
    </row>
    <row r="53" spans="256:256" ht="12.95" customHeight="1" x14ac:dyDescent="0.2">
      <c r="IV53"/>
    </row>
    <row r="54" spans="256:256" ht="12.95" customHeight="1" x14ac:dyDescent="0.2">
      <c r="IV54"/>
    </row>
    <row r="55" spans="256:256" ht="12.95" customHeight="1" x14ac:dyDescent="0.2">
      <c r="IV55"/>
    </row>
    <row r="56" spans="256:256" ht="12.95" customHeight="1" x14ac:dyDescent="0.2">
      <c r="IV56"/>
    </row>
    <row r="57" spans="256:256" ht="12.95" customHeight="1" x14ac:dyDescent="0.2">
      <c r="IV57"/>
    </row>
    <row r="58" spans="256:256" ht="12.95" customHeight="1" x14ac:dyDescent="0.2">
      <c r="IV58"/>
    </row>
    <row r="59" spans="256:256" ht="12.95" customHeight="1" x14ac:dyDescent="0.2">
      <c r="IV59"/>
    </row>
    <row r="60" spans="256:256" ht="12.95" customHeight="1" x14ac:dyDescent="0.2">
      <c r="IV60"/>
    </row>
    <row r="61" spans="256:256" ht="12.95" customHeight="1" x14ac:dyDescent="0.2">
      <c r="IV61"/>
    </row>
    <row r="62" spans="256:256" ht="12.95" customHeight="1" x14ac:dyDescent="0.2">
      <c r="IV62"/>
    </row>
    <row r="63" spans="256:256" ht="12.95" customHeight="1" x14ac:dyDescent="0.2">
      <c r="IV63"/>
    </row>
    <row r="64" spans="256:256" ht="12.95" customHeight="1" x14ac:dyDescent="0.2">
      <c r="IV64"/>
    </row>
    <row r="65" spans="256:256" ht="12.95" customHeight="1" x14ac:dyDescent="0.2">
      <c r="IV65"/>
    </row>
    <row r="66" spans="256:256" ht="12.95" customHeight="1" x14ac:dyDescent="0.2">
      <c r="IV66"/>
    </row>
    <row r="67" spans="256:256" ht="12.95" customHeight="1" x14ac:dyDescent="0.2">
      <c r="IV67"/>
    </row>
    <row r="68" spans="256:256" ht="12.95" customHeight="1" x14ac:dyDescent="0.2">
      <c r="IV68"/>
    </row>
    <row r="69" spans="256:256" ht="12.95" customHeight="1" x14ac:dyDescent="0.2">
      <c r="IV69"/>
    </row>
    <row r="70" spans="256:256" ht="12.95" customHeight="1" x14ac:dyDescent="0.2">
      <c r="IV70"/>
    </row>
    <row r="71" spans="256:256" ht="12.95" customHeight="1" x14ac:dyDescent="0.2">
      <c r="IV71"/>
    </row>
    <row r="72" spans="256:256" ht="12.95" customHeight="1" x14ac:dyDescent="0.2">
      <c r="IV72"/>
    </row>
    <row r="73" spans="256:256" ht="12.95" customHeight="1" x14ac:dyDescent="0.2">
      <c r="IV73"/>
    </row>
    <row r="74" spans="256:256" ht="12.95" customHeight="1" x14ac:dyDescent="0.2">
      <c r="IV74"/>
    </row>
    <row r="75" spans="256:256" ht="12.95" customHeight="1" x14ac:dyDescent="0.2">
      <c r="IV75"/>
    </row>
    <row r="76" spans="256:256" ht="12.95" customHeight="1" x14ac:dyDescent="0.2">
      <c r="IV76"/>
    </row>
    <row r="77" spans="256:256" ht="12.95" customHeight="1" x14ac:dyDescent="0.2">
      <c r="IV77"/>
    </row>
    <row r="78" spans="256:256" ht="12.95" customHeight="1" x14ac:dyDescent="0.2">
      <c r="IV78"/>
    </row>
    <row r="79" spans="256:256" ht="12.95" customHeight="1" x14ac:dyDescent="0.2">
      <c r="IV79"/>
    </row>
    <row r="80" spans="256:256" ht="12.95" customHeight="1" x14ac:dyDescent="0.2">
      <c r="IV80"/>
    </row>
    <row r="81" spans="256:256" ht="12.95" customHeight="1" x14ac:dyDescent="0.2">
      <c r="IV81"/>
    </row>
    <row r="82" spans="256:256" ht="12.95" customHeight="1" x14ac:dyDescent="0.2">
      <c r="IV82"/>
    </row>
    <row r="83" spans="256:256" ht="12.95" customHeight="1" x14ac:dyDescent="0.2">
      <c r="IV83"/>
    </row>
    <row r="84" spans="256:256" ht="12.95" customHeight="1" x14ac:dyDescent="0.2">
      <c r="IV84"/>
    </row>
    <row r="85" spans="256:256" ht="12.95" customHeight="1" x14ac:dyDescent="0.2">
      <c r="IV85"/>
    </row>
    <row r="86" spans="256:256" ht="12.95" customHeight="1" x14ac:dyDescent="0.2">
      <c r="IV86"/>
    </row>
    <row r="87" spans="256:256" ht="12.95" customHeight="1" x14ac:dyDescent="0.2">
      <c r="IV87"/>
    </row>
    <row r="88" spans="256:256" ht="12.95" customHeight="1" x14ac:dyDescent="0.2">
      <c r="IV88"/>
    </row>
    <row r="89" spans="256:256" ht="12.95" customHeight="1" x14ac:dyDescent="0.2">
      <c r="IV89"/>
    </row>
    <row r="90" spans="256:256" ht="12.95" customHeight="1" x14ac:dyDescent="0.2">
      <c r="IV90"/>
    </row>
    <row r="91" spans="256:256" ht="12.95" customHeight="1" x14ac:dyDescent="0.2">
      <c r="IV91"/>
    </row>
    <row r="92" spans="256:256" ht="12.95" customHeight="1" x14ac:dyDescent="0.2">
      <c r="IV92"/>
    </row>
    <row r="93" spans="256:256" ht="12.95" customHeight="1" x14ac:dyDescent="0.2">
      <c r="IV93"/>
    </row>
    <row r="94" spans="256:256" ht="12.95" customHeight="1" x14ac:dyDescent="0.2">
      <c r="IV94"/>
    </row>
    <row r="95" spans="256:256" ht="12.95" customHeight="1" x14ac:dyDescent="0.2">
      <c r="IV95"/>
    </row>
    <row r="96" spans="256:256" ht="12.95" customHeight="1" x14ac:dyDescent="0.2">
      <c r="IV96"/>
    </row>
    <row r="97" spans="256:256" ht="12.95" customHeight="1" x14ac:dyDescent="0.2">
      <c r="IV97"/>
    </row>
    <row r="98" spans="256:256" ht="12.95" customHeight="1" x14ac:dyDescent="0.2">
      <c r="IV98"/>
    </row>
    <row r="99" spans="256:256" ht="12.95" customHeight="1" x14ac:dyDescent="0.2">
      <c r="IV99"/>
    </row>
    <row r="100" spans="256:256" ht="12.95" customHeight="1" x14ac:dyDescent="0.2">
      <c r="IV100"/>
    </row>
    <row r="101" spans="256:256" ht="12.95" customHeight="1" x14ac:dyDescent="0.2">
      <c r="IV101"/>
    </row>
    <row r="102" spans="256:256" ht="12.95" customHeight="1" x14ac:dyDescent="0.2">
      <c r="IV102"/>
    </row>
    <row r="103" spans="256:256" ht="12.95" customHeight="1" x14ac:dyDescent="0.2">
      <c r="IV103"/>
    </row>
    <row r="104" spans="256:256" ht="12.95" customHeight="1" x14ac:dyDescent="0.2">
      <c r="IV104"/>
    </row>
  </sheetData>
  <sheetProtection algorithmName="SHA-512" hashValue="3mgAz+j8jF1DKLCWakJ8FVrSjrbHAhUb28IbHwQjmelVh8sCDTMipgAvcrgrhiqeUbfZ43yRXLsTrHyYyyDGGw==" saltValue="gWGOhU5xjFjnDkrCnNbD/Q==" spinCount="100000" sheet="1" objects="1" scenarios="1"/>
  <pageMargins left="0.75" right="0.75" top="1" bottom="1" header="0.5" footer="0.5"/>
  <pageSetup orientation="portrait" r:id="rId1"/>
  <headerFooter>
    <oddFooter>&amp;C&amp;"Helvetica,Regular"&amp;12&amp;K000000&amp;P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>
      <selection activeCell="B12" sqref="B12"/>
    </sheetView>
  </sheetViews>
  <sheetFormatPr defaultColWidth="8.85546875" defaultRowHeight="12.95" customHeight="1" x14ac:dyDescent="0.2"/>
  <cols>
    <col min="1" max="1" width="19.42578125" style="58" customWidth="1"/>
    <col min="2" max="5" width="8.85546875" style="58" customWidth="1"/>
    <col min="6" max="6" width="10.42578125" style="58" customWidth="1"/>
    <col min="7" max="256" width="8.85546875" style="58" customWidth="1"/>
  </cols>
  <sheetData>
    <row r="1" spans="1:10" ht="12.9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2.9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2.9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2.9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2.9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2.95" customHeight="1" x14ac:dyDescent="0.2">
      <c r="A6" s="2"/>
      <c r="B6" s="2"/>
      <c r="C6" s="2"/>
      <c r="D6" s="2"/>
      <c r="E6" s="2"/>
      <c r="F6" s="18"/>
      <c r="G6" s="2"/>
      <c r="H6" s="2"/>
      <c r="I6" s="2"/>
      <c r="J6" s="2"/>
    </row>
    <row r="7" spans="1:10" ht="14.1" customHeight="1" x14ac:dyDescent="0.2">
      <c r="A7" s="2"/>
      <c r="B7" s="7" t="s">
        <v>87</v>
      </c>
      <c r="C7" s="7" t="s">
        <v>3</v>
      </c>
      <c r="D7" s="9" t="s">
        <v>31</v>
      </c>
      <c r="E7" s="9" t="s">
        <v>32</v>
      </c>
      <c r="F7" s="37"/>
      <c r="G7" s="2"/>
      <c r="H7" s="2"/>
      <c r="I7" s="2"/>
      <c r="J7" s="2"/>
    </row>
    <row r="8" spans="1:10" ht="14.1" customHeight="1" x14ac:dyDescent="0.2">
      <c r="A8" s="21" t="s">
        <v>88</v>
      </c>
      <c r="B8" s="70"/>
      <c r="C8" s="70"/>
      <c r="D8" s="22"/>
      <c r="E8" s="10"/>
      <c r="F8" s="26">
        <f>(B8*C8)/2000</f>
        <v>0</v>
      </c>
      <c r="G8" s="22"/>
      <c r="H8" s="2"/>
      <c r="I8" s="2"/>
      <c r="J8" s="18"/>
    </row>
    <row r="9" spans="1:10" ht="14.1" customHeight="1" x14ac:dyDescent="0.2">
      <c r="A9" s="2"/>
      <c r="B9" s="14"/>
      <c r="C9" s="14"/>
      <c r="D9" s="2"/>
      <c r="E9" s="2"/>
      <c r="F9" s="27"/>
      <c r="G9" s="2"/>
      <c r="H9" s="2"/>
      <c r="I9" s="2"/>
      <c r="J9" s="2"/>
    </row>
    <row r="10" spans="1:10" ht="14.1" customHeight="1" x14ac:dyDescent="0.2">
      <c r="A10" s="21" t="s">
        <v>89</v>
      </c>
      <c r="B10" s="70"/>
      <c r="C10" s="70"/>
      <c r="D10" s="22"/>
      <c r="E10" s="10"/>
      <c r="F10" s="25">
        <f>(B10*C10)/288000</f>
        <v>0</v>
      </c>
      <c r="G10" s="22"/>
      <c r="H10" s="2"/>
      <c r="I10" s="2"/>
      <c r="J10" s="2"/>
    </row>
    <row r="11" spans="1:10" ht="14.1" customHeight="1" x14ac:dyDescent="0.2">
      <c r="A11" s="2"/>
      <c r="B11" s="14"/>
      <c r="C11" s="14"/>
      <c r="D11" s="20"/>
      <c r="E11" s="2"/>
      <c r="F11" s="27"/>
      <c r="G11" s="2"/>
      <c r="H11" s="2"/>
      <c r="I11" s="2"/>
      <c r="J11" s="2"/>
    </row>
    <row r="12" spans="1:10" ht="14.1" customHeight="1" x14ac:dyDescent="0.2">
      <c r="A12" s="21" t="s">
        <v>90</v>
      </c>
      <c r="B12" s="70"/>
      <c r="C12" s="70"/>
      <c r="D12" s="70"/>
      <c r="E12" s="40"/>
      <c r="F12" s="59">
        <f>(B12*C12*D12)/240000</f>
        <v>0</v>
      </c>
      <c r="G12" s="22"/>
      <c r="H12" s="2"/>
      <c r="I12" s="2"/>
      <c r="J12" s="2"/>
    </row>
    <row r="13" spans="1:10" ht="14.1" customHeight="1" x14ac:dyDescent="0.2">
      <c r="A13" s="2"/>
      <c r="B13" s="14"/>
      <c r="C13" s="14"/>
      <c r="D13" s="14"/>
      <c r="E13" s="2"/>
      <c r="F13" s="27"/>
      <c r="G13" s="2"/>
      <c r="H13" s="2"/>
      <c r="I13" s="2"/>
      <c r="J13" s="2"/>
    </row>
    <row r="14" spans="1:10" ht="14.1" customHeight="1" x14ac:dyDescent="0.2">
      <c r="A14" s="21" t="s">
        <v>91</v>
      </c>
      <c r="B14" s="70"/>
      <c r="C14" s="70"/>
      <c r="D14" s="70"/>
      <c r="E14" s="12"/>
      <c r="F14" s="26">
        <f>(B14*C14*D14)/24000</f>
        <v>0</v>
      </c>
      <c r="G14" s="22"/>
      <c r="H14" s="2"/>
      <c r="I14" s="2"/>
      <c r="J14" s="2"/>
    </row>
    <row r="15" spans="1:10" ht="14.1" customHeight="1" x14ac:dyDescent="0.2">
      <c r="A15" s="2"/>
      <c r="B15" s="14"/>
      <c r="C15" s="14"/>
      <c r="D15" s="14"/>
      <c r="E15" s="20"/>
      <c r="F15" s="27"/>
      <c r="G15" s="2"/>
      <c r="H15" s="2"/>
      <c r="I15" s="2"/>
      <c r="J15" s="2"/>
    </row>
    <row r="16" spans="1:10" ht="14.1" customHeight="1" x14ac:dyDescent="0.2">
      <c r="A16" s="21" t="s">
        <v>92</v>
      </c>
      <c r="B16" s="72"/>
      <c r="C16" s="72"/>
      <c r="D16" s="70"/>
      <c r="E16" s="70"/>
      <c r="F16" s="25">
        <f>(B16*C16*D16*E16)/288000000</f>
        <v>0</v>
      </c>
      <c r="G16" s="22"/>
      <c r="H16" s="2"/>
      <c r="I16" s="2"/>
      <c r="J16" s="2"/>
    </row>
    <row r="17" spans="1:10" ht="14.1" customHeight="1" x14ac:dyDescent="0.2">
      <c r="A17" s="2"/>
      <c r="B17" s="14"/>
      <c r="C17" s="14"/>
      <c r="D17" s="17"/>
      <c r="E17" s="17"/>
      <c r="F17" s="27"/>
      <c r="G17" s="2"/>
      <c r="H17" s="2"/>
      <c r="I17" s="2"/>
      <c r="J17" s="2"/>
    </row>
    <row r="18" spans="1:10" ht="15.95" customHeight="1" x14ac:dyDescent="0.25">
      <c r="A18" s="21" t="s">
        <v>93</v>
      </c>
      <c r="B18" s="70"/>
      <c r="C18" s="70"/>
      <c r="D18" s="60"/>
      <c r="E18" s="61"/>
      <c r="F18" s="26">
        <f>(B18*C18*D18*E18)/288000</f>
        <v>0</v>
      </c>
      <c r="G18" s="22"/>
      <c r="H18" s="2"/>
      <c r="I18" s="2"/>
      <c r="J18" s="2"/>
    </row>
    <row r="19" spans="1:10" ht="12.95" customHeight="1" x14ac:dyDescent="0.2">
      <c r="A19" s="2"/>
      <c r="B19" s="17"/>
      <c r="C19" s="17"/>
      <c r="D19" s="2"/>
      <c r="E19" s="2"/>
      <c r="F19" s="29"/>
      <c r="G19" s="2"/>
      <c r="H19" s="2"/>
      <c r="I19" s="2"/>
      <c r="J19" s="2"/>
    </row>
    <row r="20" spans="1:10" ht="12.95" customHeight="1" x14ac:dyDescent="0.2">
      <c r="A20" s="2"/>
      <c r="B20" s="2"/>
      <c r="C20" s="2"/>
      <c r="D20" s="2"/>
      <c r="E20" s="2"/>
      <c r="F20" s="18"/>
      <c r="G20" s="2"/>
      <c r="H20" s="2"/>
      <c r="I20" s="2"/>
      <c r="J20" s="2"/>
    </row>
    <row r="21" spans="1:10" ht="12.9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95" customHeight="1" x14ac:dyDescent="0.2">
      <c r="A22" s="8" t="s">
        <v>18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ht="12.95" customHeight="1" x14ac:dyDescent="0.2">
      <c r="A23" s="8" t="s">
        <v>19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ht="12.95" customHeight="1" x14ac:dyDescent="0.2">
      <c r="A24" s="69" t="s">
        <v>122</v>
      </c>
      <c r="B24" s="2"/>
      <c r="C24" s="2"/>
      <c r="D24" s="2"/>
      <c r="E24" s="2"/>
      <c r="F24" s="2"/>
      <c r="G24" s="2"/>
      <c r="H24" s="2"/>
      <c r="I24" s="2"/>
      <c r="J24" s="2"/>
    </row>
  </sheetData>
  <sheetProtection sheet="1" objects="1" scenarios="1" selectLockedCells="1"/>
  <pageMargins left="0.75" right="0.75" top="1" bottom="1" header="0.5" footer="0.5"/>
  <pageSetup orientation="portrait"/>
  <headerFooter>
    <oddFooter>&amp;C&amp;"Helvetica,Regular"&amp;12&amp;K000000&amp;P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showGridLines="0" workbookViewId="0">
      <selection activeCell="B14" sqref="B14"/>
    </sheetView>
  </sheetViews>
  <sheetFormatPr defaultColWidth="8.85546875" defaultRowHeight="12.95" customHeight="1" x14ac:dyDescent="0.2"/>
  <cols>
    <col min="1" max="1" width="17.85546875" style="62" customWidth="1"/>
    <col min="2" max="256" width="8.85546875" style="62" customWidth="1"/>
  </cols>
  <sheetData>
    <row r="1" spans="1:7" ht="12.95" customHeight="1" x14ac:dyDescent="0.2">
      <c r="A1" s="2"/>
      <c r="B1" s="2"/>
      <c r="C1" s="2"/>
      <c r="D1" s="2"/>
      <c r="E1" s="2"/>
      <c r="F1" s="2"/>
      <c r="G1" s="2"/>
    </row>
    <row r="2" spans="1:7" ht="12.95" customHeight="1" x14ac:dyDescent="0.2">
      <c r="A2" s="2"/>
      <c r="B2" s="2"/>
      <c r="C2" s="2"/>
      <c r="D2" s="2"/>
      <c r="E2" s="2"/>
      <c r="F2" s="2"/>
      <c r="G2" s="2"/>
    </row>
    <row r="3" spans="1:7" ht="12.95" customHeight="1" x14ac:dyDescent="0.2">
      <c r="A3" s="2"/>
      <c r="B3" s="2"/>
      <c r="C3" s="2"/>
      <c r="D3" s="2"/>
      <c r="E3" s="2"/>
      <c r="F3" s="2"/>
      <c r="G3" s="2"/>
    </row>
    <row r="4" spans="1:7" ht="12.95" customHeight="1" x14ac:dyDescent="0.2">
      <c r="A4" s="2"/>
      <c r="B4" s="2"/>
      <c r="C4" s="2"/>
      <c r="D4" s="2"/>
      <c r="E4" s="2"/>
      <c r="F4" s="2"/>
      <c r="G4" s="2"/>
    </row>
    <row r="5" spans="1:7" ht="12.95" customHeight="1" x14ac:dyDescent="0.2">
      <c r="A5" s="2"/>
      <c r="B5" s="2"/>
      <c r="C5" s="2"/>
      <c r="D5" s="2"/>
      <c r="E5" s="2"/>
      <c r="F5" s="2"/>
      <c r="G5" s="2"/>
    </row>
    <row r="6" spans="1:7" ht="12.95" customHeight="1" x14ac:dyDescent="0.2">
      <c r="A6" s="2"/>
      <c r="B6" s="2"/>
      <c r="C6" s="2"/>
      <c r="D6" s="2"/>
      <c r="E6" s="2"/>
      <c r="F6" s="2"/>
      <c r="G6" s="2"/>
    </row>
    <row r="7" spans="1:7" ht="14.1" customHeight="1" x14ac:dyDescent="0.2">
      <c r="A7" s="2"/>
      <c r="B7" s="7" t="s">
        <v>94</v>
      </c>
      <c r="C7" s="9" t="s">
        <v>3</v>
      </c>
      <c r="D7" s="7" t="s">
        <v>31</v>
      </c>
      <c r="E7" s="9" t="s">
        <v>32</v>
      </c>
      <c r="F7" s="20"/>
      <c r="G7" s="2"/>
    </row>
    <row r="8" spans="1:7" ht="14.1" customHeight="1" x14ac:dyDescent="0.2">
      <c r="A8" s="21" t="s">
        <v>95</v>
      </c>
      <c r="B8" s="70"/>
      <c r="C8" s="12"/>
      <c r="D8" s="70"/>
      <c r="E8" s="12"/>
      <c r="F8" s="41" t="e">
        <f>B8*12/D8</f>
        <v>#DIV/0!</v>
      </c>
      <c r="G8" s="22"/>
    </row>
    <row r="9" spans="1:7" ht="14.1" customHeight="1" x14ac:dyDescent="0.2">
      <c r="A9" s="2"/>
      <c r="B9" s="14"/>
      <c r="C9" s="2"/>
      <c r="D9" s="14"/>
      <c r="E9" s="2"/>
      <c r="F9" s="14"/>
      <c r="G9" s="2"/>
    </row>
    <row r="10" spans="1:7" ht="14.1" customHeight="1" x14ac:dyDescent="0.2">
      <c r="A10" s="21" t="s">
        <v>96</v>
      </c>
      <c r="B10" s="70"/>
      <c r="C10" s="12"/>
      <c r="D10" s="70"/>
      <c r="E10" s="12"/>
      <c r="F10" s="41" t="e">
        <f>B10/D10/12</f>
        <v>#DIV/0!</v>
      </c>
      <c r="G10" s="22"/>
    </row>
    <row r="11" spans="1:7" ht="14.1" customHeight="1" x14ac:dyDescent="0.2">
      <c r="A11" s="2"/>
      <c r="B11" s="14"/>
      <c r="C11" s="20"/>
      <c r="D11" s="14"/>
      <c r="E11" s="2"/>
      <c r="F11" s="14"/>
      <c r="G11" s="2"/>
    </row>
    <row r="12" spans="1:7" ht="14.1" customHeight="1" x14ac:dyDescent="0.2">
      <c r="A12" s="21" t="s">
        <v>97</v>
      </c>
      <c r="B12" s="70"/>
      <c r="C12" s="70"/>
      <c r="D12" s="70"/>
      <c r="E12" s="12"/>
      <c r="F12" s="13" t="e">
        <f>B12*12/D12/C12</f>
        <v>#DIV/0!</v>
      </c>
      <c r="G12" s="22"/>
    </row>
    <row r="13" spans="1:7" ht="14.1" customHeight="1" x14ac:dyDescent="0.2">
      <c r="A13" s="2"/>
      <c r="B13" s="14"/>
      <c r="C13" s="14"/>
      <c r="D13" s="27"/>
      <c r="E13" s="2"/>
      <c r="F13" s="14"/>
      <c r="G13" s="2"/>
    </row>
    <row r="14" spans="1:7" ht="14.1" customHeight="1" x14ac:dyDescent="0.2">
      <c r="A14" s="21" t="s">
        <v>98</v>
      </c>
      <c r="B14" s="70"/>
      <c r="C14" s="70"/>
      <c r="D14" s="70"/>
      <c r="E14" s="12"/>
      <c r="F14" s="13" t="e">
        <f>B14*12/D14/C14*2000</f>
        <v>#DIV/0!</v>
      </c>
      <c r="G14" s="22"/>
    </row>
    <row r="15" spans="1:7" ht="12.95" customHeight="1" x14ac:dyDescent="0.2">
      <c r="A15" s="2"/>
      <c r="B15" s="17"/>
      <c r="C15" s="17"/>
      <c r="D15" s="17"/>
      <c r="E15" s="2"/>
      <c r="F15" s="17"/>
      <c r="G15" s="2"/>
    </row>
    <row r="16" spans="1:7" ht="12.95" customHeight="1" x14ac:dyDescent="0.2">
      <c r="A16" s="18"/>
      <c r="B16" s="18"/>
      <c r="C16" s="18"/>
      <c r="D16" s="18"/>
      <c r="E16" s="18"/>
      <c r="F16" s="63"/>
      <c r="G16" s="18"/>
    </row>
    <row r="17" spans="1:7" ht="12.95" customHeight="1" x14ac:dyDescent="0.2">
      <c r="A17" s="18"/>
      <c r="B17" s="18"/>
      <c r="C17" s="18"/>
      <c r="D17" s="18"/>
      <c r="E17" s="18"/>
      <c r="F17" s="18"/>
      <c r="G17" s="18"/>
    </row>
    <row r="18" spans="1:7" ht="12.95" customHeight="1" x14ac:dyDescent="0.2">
      <c r="A18" s="8" t="s">
        <v>18</v>
      </c>
      <c r="B18" s="2"/>
      <c r="C18" s="2"/>
      <c r="D18" s="2"/>
      <c r="E18" s="2"/>
      <c r="F18" s="2"/>
      <c r="G18" s="2"/>
    </row>
    <row r="19" spans="1:7" ht="12.95" customHeight="1" x14ac:dyDescent="0.2">
      <c r="A19" s="8" t="s">
        <v>19</v>
      </c>
      <c r="B19" s="2"/>
      <c r="C19" s="2"/>
      <c r="D19" s="2"/>
      <c r="E19" s="2"/>
      <c r="F19" s="2"/>
      <c r="G19" s="2"/>
    </row>
    <row r="20" spans="1:7" ht="12.95" customHeight="1" x14ac:dyDescent="0.2">
      <c r="A20" s="69" t="s">
        <v>122</v>
      </c>
      <c r="B20" s="2"/>
      <c r="C20" s="2"/>
      <c r="D20" s="2"/>
      <c r="E20" s="2"/>
      <c r="F20" s="2"/>
      <c r="G20" s="2"/>
    </row>
  </sheetData>
  <sheetProtection algorithmName="SHA-512" hashValue="hji76DLcUPOK9UdfvY5GMUJw/hrKjTIRz1s6d4mrAai8li5Bql5hjGKiEQwUoJwKh+j0v+2MA+v0AbOatSD0IQ==" saltValue="lfnEMBdM65ywJJHHyN3eIw==" spinCount="100000" sheet="1" objects="1" scenarios="1" selectLockedCells="1"/>
  <pageMargins left="0.75" right="0.75" top="1" bottom="1" header="0.5" footer="0.5"/>
  <pageSetup orientation="portrait"/>
  <headerFooter>
    <oddFooter>&amp;C&amp;"Helvetica,Regular"&amp;12&amp;K000000&amp;P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showGridLines="0" workbookViewId="0">
      <selection activeCell="B8" sqref="B8"/>
    </sheetView>
  </sheetViews>
  <sheetFormatPr defaultColWidth="8.85546875" defaultRowHeight="12.95" customHeight="1" x14ac:dyDescent="0.2"/>
  <cols>
    <col min="1" max="1" width="18.28515625" style="64" customWidth="1"/>
    <col min="2" max="256" width="8.85546875" style="64" customWidth="1"/>
  </cols>
  <sheetData>
    <row r="1" spans="1:6" ht="12.95" customHeight="1" x14ac:dyDescent="0.2">
      <c r="A1" s="2"/>
      <c r="B1" s="2"/>
      <c r="C1" s="2"/>
      <c r="D1" s="2"/>
      <c r="E1" s="2"/>
      <c r="F1" s="2"/>
    </row>
    <row r="2" spans="1:6" ht="12.95" customHeight="1" x14ac:dyDescent="0.2">
      <c r="A2" s="2"/>
      <c r="B2" s="2"/>
      <c r="C2" s="2"/>
      <c r="D2" s="2"/>
      <c r="E2" s="2"/>
      <c r="F2" s="2"/>
    </row>
    <row r="3" spans="1:6" ht="12.95" customHeight="1" x14ac:dyDescent="0.2">
      <c r="A3" s="2"/>
      <c r="B3" s="2"/>
      <c r="C3" s="2"/>
      <c r="D3" s="2"/>
      <c r="E3" s="2"/>
      <c r="F3" s="2"/>
    </row>
    <row r="4" spans="1:6" ht="12.95" customHeight="1" x14ac:dyDescent="0.2">
      <c r="A4" s="2"/>
      <c r="B4" s="2"/>
      <c r="C4" s="2"/>
      <c r="D4" s="2"/>
      <c r="E4" s="2"/>
      <c r="F4" s="2"/>
    </row>
    <row r="5" spans="1:6" ht="12.95" customHeight="1" x14ac:dyDescent="0.2">
      <c r="A5" s="2"/>
      <c r="B5" s="2"/>
      <c r="C5" s="2"/>
      <c r="D5" s="2"/>
      <c r="E5" s="2"/>
      <c r="F5" s="2"/>
    </row>
    <row r="6" spans="1:6" ht="12.95" customHeight="1" x14ac:dyDescent="0.2">
      <c r="A6" s="2"/>
      <c r="B6" s="2"/>
      <c r="C6" s="2"/>
      <c r="D6" s="2"/>
      <c r="E6" s="2"/>
      <c r="F6" s="2"/>
    </row>
    <row r="7" spans="1:6" ht="14.1" customHeight="1" x14ac:dyDescent="0.2">
      <c r="A7" s="2"/>
      <c r="B7" s="7" t="s">
        <v>99</v>
      </c>
      <c r="C7" s="9" t="s">
        <v>3</v>
      </c>
      <c r="D7" s="7" t="s">
        <v>31</v>
      </c>
      <c r="E7" s="9" t="s">
        <v>32</v>
      </c>
      <c r="F7" s="51"/>
    </row>
    <row r="8" spans="1:6" ht="14.1" customHeight="1" x14ac:dyDescent="0.2">
      <c r="A8" s="21" t="s">
        <v>100</v>
      </c>
      <c r="B8" s="70"/>
      <c r="C8" s="12"/>
      <c r="D8" s="70"/>
      <c r="E8" s="12"/>
      <c r="F8" s="52" t="e">
        <f>B8*12000/D8</f>
        <v>#DIV/0!</v>
      </c>
    </row>
    <row r="9" spans="1:6" ht="14.1" customHeight="1" x14ac:dyDescent="0.2">
      <c r="A9" s="2"/>
      <c r="B9" s="14"/>
      <c r="C9" s="2"/>
      <c r="D9" s="14"/>
      <c r="E9" s="2"/>
      <c r="F9" s="53"/>
    </row>
    <row r="10" spans="1:6" ht="14.1" customHeight="1" x14ac:dyDescent="0.2">
      <c r="A10" s="21" t="s">
        <v>101</v>
      </c>
      <c r="B10" s="70"/>
      <c r="C10" s="12"/>
      <c r="D10" s="70"/>
      <c r="E10" s="12"/>
      <c r="F10" s="54" t="e">
        <f>B10*12000/D10/144</f>
        <v>#DIV/0!</v>
      </c>
    </row>
    <row r="11" spans="1:6" ht="14.1" customHeight="1" x14ac:dyDescent="0.2">
      <c r="A11" s="2"/>
      <c r="B11" s="14"/>
      <c r="C11" s="20"/>
      <c r="D11" s="14"/>
      <c r="E11" s="2"/>
      <c r="F11" s="53"/>
    </row>
    <row r="12" spans="1:6" ht="14.1" customHeight="1" x14ac:dyDescent="0.2">
      <c r="A12" s="21" t="s">
        <v>102</v>
      </c>
      <c r="B12" s="70"/>
      <c r="C12" s="70"/>
      <c r="D12" s="70"/>
      <c r="E12" s="12"/>
      <c r="F12" s="55" t="e">
        <f>B12*12000/D12/C12</f>
        <v>#DIV/0!</v>
      </c>
    </row>
    <row r="13" spans="1:6" ht="14.1" customHeight="1" x14ac:dyDescent="0.2">
      <c r="A13" s="2"/>
      <c r="B13" s="14"/>
      <c r="C13" s="14"/>
      <c r="D13" s="14"/>
      <c r="E13" s="2"/>
      <c r="F13" s="53"/>
    </row>
    <row r="14" spans="1:6" ht="14.1" customHeight="1" x14ac:dyDescent="0.2">
      <c r="A14" s="21" t="s">
        <v>103</v>
      </c>
      <c r="B14" s="70"/>
      <c r="C14" s="70"/>
      <c r="D14" s="70"/>
      <c r="E14" s="12"/>
      <c r="F14" s="52" t="e">
        <f>B14*12000/D14/C14*2000</f>
        <v>#DIV/0!</v>
      </c>
    </row>
    <row r="15" spans="1:6" ht="12.95" customHeight="1" x14ac:dyDescent="0.2">
      <c r="A15" s="2"/>
      <c r="B15" s="17"/>
      <c r="C15" s="17"/>
      <c r="D15" s="17"/>
      <c r="E15" s="2"/>
      <c r="F15" s="56"/>
    </row>
    <row r="16" spans="1:6" ht="12.95" customHeight="1" x14ac:dyDescent="0.2">
      <c r="A16" s="2"/>
      <c r="B16" s="18"/>
      <c r="C16" s="2"/>
      <c r="D16" s="2"/>
      <c r="E16" s="2"/>
      <c r="F16" s="2"/>
    </row>
    <row r="17" spans="1:6" ht="12.95" customHeight="1" x14ac:dyDescent="0.2">
      <c r="A17" s="2"/>
      <c r="B17" s="2"/>
      <c r="C17" s="2"/>
      <c r="D17" s="2"/>
      <c r="E17" s="2"/>
      <c r="F17" s="2"/>
    </row>
    <row r="18" spans="1:6" ht="12.95" customHeight="1" x14ac:dyDescent="0.2">
      <c r="A18" s="8" t="s">
        <v>18</v>
      </c>
      <c r="B18" s="2"/>
      <c r="C18" s="2"/>
      <c r="D18" s="2"/>
      <c r="E18" s="2"/>
      <c r="F18" s="2"/>
    </row>
    <row r="19" spans="1:6" ht="12.95" customHeight="1" x14ac:dyDescent="0.2">
      <c r="A19" s="8" t="s">
        <v>19</v>
      </c>
      <c r="B19" s="2"/>
      <c r="C19" s="2"/>
      <c r="D19" s="2"/>
      <c r="E19" s="2"/>
      <c r="F19" s="2"/>
    </row>
    <row r="20" spans="1:6" ht="12.95" customHeight="1" x14ac:dyDescent="0.2">
      <c r="A20" s="69" t="s">
        <v>122</v>
      </c>
      <c r="B20" s="2"/>
      <c r="C20" s="2"/>
      <c r="D20" s="2"/>
      <c r="E20" s="2"/>
      <c r="F20" s="2"/>
    </row>
  </sheetData>
  <sheetProtection sheet="1" objects="1" scenarios="1" selectLockedCells="1"/>
  <pageMargins left="0.75" right="0.75" top="1" bottom="1" header="0.5" footer="0.5"/>
  <pageSetup orientation="portrait"/>
  <headerFooter>
    <oddFooter>&amp;C&amp;"Helvetica,Regular"&amp;12&amp;K000000&amp;P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workbookViewId="0">
      <selection activeCell="C16" sqref="C16"/>
    </sheetView>
  </sheetViews>
  <sheetFormatPr defaultColWidth="8.85546875" defaultRowHeight="12.95" customHeight="1" x14ac:dyDescent="0.2"/>
  <cols>
    <col min="1" max="1" width="22" style="65" customWidth="1"/>
    <col min="2" max="256" width="8.85546875" style="65" customWidth="1"/>
  </cols>
  <sheetData>
    <row r="1" spans="1:6" ht="12.95" customHeight="1" x14ac:dyDescent="0.2">
      <c r="A1" s="2"/>
      <c r="B1" s="2"/>
      <c r="C1" s="2"/>
      <c r="D1" s="2"/>
      <c r="E1" s="2"/>
      <c r="F1" s="2"/>
    </row>
    <row r="2" spans="1:6" ht="12.95" customHeight="1" x14ac:dyDescent="0.2">
      <c r="A2" s="2"/>
      <c r="B2" s="2"/>
      <c r="C2" s="2"/>
      <c r="D2" s="2"/>
      <c r="E2" s="2"/>
      <c r="F2" s="2"/>
    </row>
    <row r="3" spans="1:6" ht="12.95" customHeight="1" x14ac:dyDescent="0.2">
      <c r="A3" s="2"/>
      <c r="B3" s="2"/>
      <c r="C3" s="2"/>
      <c r="D3" s="2"/>
      <c r="E3" s="2"/>
      <c r="F3" s="2"/>
    </row>
    <row r="4" spans="1:6" ht="12.95" customHeight="1" x14ac:dyDescent="0.2">
      <c r="A4" s="2"/>
      <c r="B4" s="2"/>
      <c r="C4" s="2"/>
      <c r="D4" s="2"/>
      <c r="E4" s="2"/>
      <c r="F4" s="2"/>
    </row>
    <row r="5" spans="1:6" ht="12.95" customHeight="1" x14ac:dyDescent="0.2">
      <c r="A5" s="2"/>
      <c r="B5" s="2"/>
      <c r="C5" s="2"/>
      <c r="D5" s="2"/>
      <c r="E5" s="2"/>
      <c r="F5" s="2"/>
    </row>
    <row r="6" spans="1:6" ht="12.95" customHeight="1" x14ac:dyDescent="0.2">
      <c r="A6" s="2"/>
      <c r="B6" s="2"/>
      <c r="C6" s="2"/>
      <c r="D6" s="2"/>
      <c r="E6" s="2"/>
      <c r="F6" s="2"/>
    </row>
    <row r="7" spans="1:6" ht="14.1" customHeight="1" x14ac:dyDescent="0.2">
      <c r="A7" s="2"/>
      <c r="B7" s="7" t="s">
        <v>104</v>
      </c>
      <c r="C7" s="9" t="s">
        <v>3</v>
      </c>
      <c r="D7" s="7" t="s">
        <v>31</v>
      </c>
      <c r="E7" s="7" t="s">
        <v>32</v>
      </c>
      <c r="F7" s="20"/>
    </row>
    <row r="8" spans="1:6" ht="14.1" customHeight="1" x14ac:dyDescent="0.2">
      <c r="A8" s="21" t="s">
        <v>105</v>
      </c>
      <c r="B8" s="70"/>
      <c r="C8" s="12"/>
      <c r="D8" s="70"/>
      <c r="E8" s="70"/>
      <c r="F8" s="26" t="e">
        <f>B8*144/D8*E8</f>
        <v>#DIV/0!</v>
      </c>
    </row>
    <row r="9" spans="1:6" ht="14.1" customHeight="1" x14ac:dyDescent="0.2">
      <c r="A9" s="2"/>
      <c r="B9" s="14"/>
      <c r="C9" s="2"/>
      <c r="D9" s="14"/>
      <c r="E9" s="14"/>
      <c r="F9" s="14"/>
    </row>
    <row r="10" spans="1:6" ht="14.1" customHeight="1" x14ac:dyDescent="0.2">
      <c r="A10" s="21" t="s">
        <v>106</v>
      </c>
      <c r="B10" s="70"/>
      <c r="C10" s="12"/>
      <c r="D10" s="70"/>
      <c r="E10" s="70"/>
      <c r="F10" s="26" t="e">
        <f>B10/D10/E10</f>
        <v>#DIV/0!</v>
      </c>
    </row>
    <row r="11" spans="1:6" ht="14.1" customHeight="1" x14ac:dyDescent="0.2">
      <c r="A11" s="2"/>
      <c r="B11" s="14"/>
      <c r="C11" s="20"/>
      <c r="D11" s="14"/>
      <c r="E11" s="14"/>
      <c r="F11" s="14"/>
    </row>
    <row r="12" spans="1:6" ht="14.1" customHeight="1" x14ac:dyDescent="0.2">
      <c r="A12" s="21" t="s">
        <v>107</v>
      </c>
      <c r="B12" s="70"/>
      <c r="C12" s="70"/>
      <c r="D12" s="70"/>
      <c r="E12" s="70"/>
      <c r="F12" s="41" t="e">
        <f>B12*144/C12/D12*E12</f>
        <v>#DIV/0!</v>
      </c>
    </row>
    <row r="13" spans="1:6" ht="14.1" customHeight="1" x14ac:dyDescent="0.2">
      <c r="A13" s="2"/>
      <c r="B13" s="27"/>
      <c r="C13" s="27"/>
      <c r="D13" s="27"/>
      <c r="E13" s="27"/>
      <c r="F13" s="47"/>
    </row>
    <row r="14" spans="1:6" ht="14.1" customHeight="1" x14ac:dyDescent="0.2">
      <c r="A14" s="21" t="s">
        <v>108</v>
      </c>
      <c r="B14" s="70"/>
      <c r="C14" s="70"/>
      <c r="D14" s="70"/>
      <c r="E14" s="70"/>
      <c r="F14" s="26" t="e">
        <f>B14*144/C14/D14*E14*100</f>
        <v>#DIV/0!</v>
      </c>
    </row>
    <row r="15" spans="1:6" ht="14.1" customHeight="1" x14ac:dyDescent="0.2">
      <c r="A15" s="2"/>
      <c r="B15" s="14"/>
      <c r="C15" s="14"/>
      <c r="D15" s="14"/>
      <c r="E15" s="14"/>
      <c r="F15" s="14"/>
    </row>
    <row r="16" spans="1:6" ht="14.1" customHeight="1" x14ac:dyDescent="0.2">
      <c r="A16" s="21" t="s">
        <v>109</v>
      </c>
      <c r="B16" s="70"/>
      <c r="C16" s="70"/>
      <c r="D16" s="70"/>
      <c r="E16" s="70"/>
      <c r="F16" s="26" t="e">
        <f>B16*144/C16/D16*E16*2000</f>
        <v>#DIV/0!</v>
      </c>
    </row>
    <row r="17" spans="1:6" ht="12.95" customHeight="1" x14ac:dyDescent="0.2">
      <c r="A17" s="2"/>
      <c r="B17" s="17"/>
      <c r="C17" s="17"/>
      <c r="D17" s="17"/>
      <c r="E17" s="17"/>
      <c r="F17" s="17"/>
    </row>
    <row r="18" spans="1:6" ht="12.95" customHeight="1" x14ac:dyDescent="0.2">
      <c r="A18" s="2"/>
      <c r="B18" s="2"/>
      <c r="C18" s="2"/>
      <c r="D18" s="2"/>
      <c r="E18" s="2"/>
      <c r="F18" s="2"/>
    </row>
    <row r="19" spans="1:6" ht="12.95" customHeight="1" x14ac:dyDescent="0.2">
      <c r="A19" s="2"/>
      <c r="B19" s="2"/>
      <c r="C19" s="2"/>
      <c r="D19" s="2"/>
      <c r="E19" s="2"/>
      <c r="F19" s="2"/>
    </row>
    <row r="20" spans="1:6" ht="12.95" customHeight="1" x14ac:dyDescent="0.2">
      <c r="A20" s="8" t="s">
        <v>18</v>
      </c>
      <c r="B20" s="2"/>
      <c r="C20" s="2"/>
      <c r="D20" s="2"/>
      <c r="E20" s="2"/>
      <c r="F20" s="2"/>
    </row>
    <row r="21" spans="1:6" ht="12.95" customHeight="1" x14ac:dyDescent="0.2">
      <c r="A21" s="8" t="s">
        <v>19</v>
      </c>
      <c r="B21" s="2"/>
      <c r="C21" s="2"/>
      <c r="D21" s="2"/>
      <c r="E21" s="2"/>
      <c r="F21" s="2"/>
    </row>
    <row r="22" spans="1:6" ht="12.95" customHeight="1" x14ac:dyDescent="0.2">
      <c r="A22" s="69" t="s">
        <v>122</v>
      </c>
      <c r="B22" s="2"/>
      <c r="C22" s="2"/>
      <c r="D22" s="2"/>
      <c r="E22" s="2"/>
      <c r="F22" s="2"/>
    </row>
  </sheetData>
  <sheetProtection algorithmName="SHA-512" hashValue="8SeN6ZvEHr+tX12n4I37ifcy9Wp0a2XsPoueltwTVRey10+hzbyjiYJzQCP/xMOYVKV+gZgdHVX6+TjWD3m/yQ==" saltValue="Ug5leCn9lBp6YxBBvKeluA==" spinCount="100000" sheet="1" objects="1" scenarios="1" selectLockedCells="1"/>
  <pageMargins left="0.75" right="0.75" top="1" bottom="1" header="0.5" footer="0.5"/>
  <pageSetup orientation="portrait"/>
  <headerFooter>
    <oddFooter>&amp;C&amp;"Helvetica,Regular"&amp;12&amp;K000000&amp;P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showGridLines="0" workbookViewId="0">
      <selection activeCell="B11" sqref="B11"/>
    </sheetView>
  </sheetViews>
  <sheetFormatPr defaultColWidth="8.85546875" defaultRowHeight="12.95" customHeight="1" x14ac:dyDescent="0.2"/>
  <cols>
    <col min="1" max="1" width="21" style="66" customWidth="1"/>
    <col min="2" max="256" width="8.85546875" style="66" customWidth="1"/>
  </cols>
  <sheetData>
    <row r="1" spans="1:6" ht="12.95" customHeight="1" x14ac:dyDescent="0.2">
      <c r="A1" s="2"/>
      <c r="B1" s="2"/>
      <c r="C1" s="2"/>
      <c r="D1" s="2"/>
      <c r="E1" s="2"/>
      <c r="F1" s="2"/>
    </row>
    <row r="2" spans="1:6" ht="12.95" customHeight="1" x14ac:dyDescent="0.2">
      <c r="A2" s="2"/>
      <c r="B2" s="2"/>
      <c r="C2" s="2"/>
      <c r="D2" s="2"/>
      <c r="E2" s="2"/>
      <c r="F2" s="2"/>
    </row>
    <row r="3" spans="1:6" ht="12.95" customHeight="1" x14ac:dyDescent="0.2">
      <c r="A3" s="2"/>
      <c r="B3" s="2"/>
      <c r="C3" s="2"/>
      <c r="D3" s="2"/>
      <c r="E3" s="2"/>
      <c r="F3" s="2"/>
    </row>
    <row r="4" spans="1:6" ht="12.95" customHeight="1" x14ac:dyDescent="0.2">
      <c r="A4" s="2"/>
      <c r="B4" s="2"/>
      <c r="C4" s="2"/>
      <c r="D4" s="2"/>
      <c r="E4" s="2"/>
      <c r="F4" s="2"/>
    </row>
    <row r="5" spans="1:6" ht="12.95" customHeight="1" x14ac:dyDescent="0.2">
      <c r="A5" s="2"/>
      <c r="B5" s="2"/>
      <c r="C5" s="2"/>
      <c r="D5" s="2"/>
      <c r="E5" s="2"/>
      <c r="F5" s="2"/>
    </row>
    <row r="6" spans="1:6" ht="12.95" customHeight="1" x14ac:dyDescent="0.2">
      <c r="A6" s="2"/>
      <c r="B6" s="2"/>
      <c r="C6" s="2"/>
      <c r="D6" s="2"/>
      <c r="E6" s="2"/>
      <c r="F6" s="2"/>
    </row>
    <row r="7" spans="1:6" ht="12.95" customHeight="1" x14ac:dyDescent="0.2">
      <c r="A7" s="2"/>
      <c r="B7" s="2"/>
      <c r="C7" s="2"/>
      <c r="D7" s="2"/>
      <c r="E7" s="2"/>
      <c r="F7" s="2"/>
    </row>
    <row r="8" spans="1:6" ht="14.1" customHeight="1" x14ac:dyDescent="0.2">
      <c r="A8" s="2"/>
      <c r="B8" s="7" t="s">
        <v>110</v>
      </c>
      <c r="C8" s="9" t="s">
        <v>3</v>
      </c>
      <c r="D8" s="9" t="s">
        <v>31</v>
      </c>
      <c r="E8" s="9" t="s">
        <v>32</v>
      </c>
      <c r="F8" s="20"/>
    </row>
    <row r="9" spans="1:6" ht="14.1" customHeight="1" x14ac:dyDescent="0.2">
      <c r="A9" s="21" t="s">
        <v>111</v>
      </c>
      <c r="B9" s="70"/>
      <c r="C9" s="22"/>
      <c r="D9" s="2"/>
      <c r="E9" s="10"/>
      <c r="F9" s="52">
        <f>B9*144</f>
        <v>0</v>
      </c>
    </row>
    <row r="10" spans="1:6" ht="14.1" customHeight="1" x14ac:dyDescent="0.2">
      <c r="A10" s="2"/>
      <c r="B10" s="14"/>
      <c r="C10" s="2"/>
      <c r="D10" s="20"/>
      <c r="E10" s="2"/>
      <c r="F10" s="14"/>
    </row>
    <row r="11" spans="1:6" ht="14.1" customHeight="1" x14ac:dyDescent="0.2">
      <c r="A11" s="21" t="s">
        <v>112</v>
      </c>
      <c r="B11" s="70"/>
      <c r="C11" s="12"/>
      <c r="D11" s="70"/>
      <c r="E11" s="12"/>
      <c r="F11" s="54">
        <f>B11*144*D11/12000</f>
        <v>0</v>
      </c>
    </row>
    <row r="12" spans="1:6" ht="14.1" customHeight="1" x14ac:dyDescent="0.2">
      <c r="A12" s="2"/>
      <c r="B12" s="14"/>
      <c r="C12" s="2"/>
      <c r="D12" s="14"/>
      <c r="E12" s="2"/>
      <c r="F12" s="14"/>
    </row>
    <row r="13" spans="1:6" ht="14.1" customHeight="1" x14ac:dyDescent="0.2">
      <c r="A13" s="21" t="s">
        <v>113</v>
      </c>
      <c r="B13" s="70"/>
      <c r="C13" s="12"/>
      <c r="D13" s="70"/>
      <c r="E13" s="12"/>
      <c r="F13" s="52">
        <f>B13*144*D13/12</f>
        <v>0</v>
      </c>
    </row>
    <row r="14" spans="1:6" ht="14.1" customHeight="1" x14ac:dyDescent="0.2">
      <c r="A14" s="2"/>
      <c r="B14" s="14"/>
      <c r="C14" s="20"/>
      <c r="D14" s="17"/>
      <c r="E14" s="2"/>
      <c r="F14" s="14"/>
    </row>
    <row r="15" spans="1:6" ht="14.1" customHeight="1" x14ac:dyDescent="0.2">
      <c r="A15" s="21" t="s">
        <v>114</v>
      </c>
      <c r="B15" s="70"/>
      <c r="C15" s="70"/>
      <c r="D15" s="22"/>
      <c r="E15" s="10"/>
      <c r="F15" s="54" t="e">
        <f>B15*144/C15</f>
        <v>#DIV/0!</v>
      </c>
    </row>
    <row r="16" spans="1:6" ht="14.1" customHeight="1" x14ac:dyDescent="0.2">
      <c r="A16" s="2"/>
      <c r="B16" s="14"/>
      <c r="C16" s="17"/>
      <c r="D16" s="20"/>
      <c r="E16" s="20"/>
      <c r="F16" s="14"/>
    </row>
    <row r="17" spans="1:6" ht="14.1" customHeight="1" x14ac:dyDescent="0.2">
      <c r="A17" s="21" t="s">
        <v>115</v>
      </c>
      <c r="B17" s="70"/>
      <c r="C17" s="12"/>
      <c r="D17" s="70"/>
      <c r="E17" s="70"/>
      <c r="F17" s="54">
        <f>B17*D9*E9/1000</f>
        <v>0</v>
      </c>
    </row>
    <row r="18" spans="1:6" ht="14.1" customHeight="1" x14ac:dyDescent="0.2">
      <c r="A18" s="2"/>
      <c r="B18" s="14"/>
      <c r="C18" s="2"/>
      <c r="D18" s="14"/>
      <c r="E18" s="14"/>
      <c r="F18" s="14"/>
    </row>
    <row r="19" spans="1:6" ht="14.1" customHeight="1" x14ac:dyDescent="0.2">
      <c r="A19" s="21" t="s">
        <v>116</v>
      </c>
      <c r="B19" s="70"/>
      <c r="C19" s="12"/>
      <c r="D19" s="70"/>
      <c r="E19" s="70"/>
      <c r="F19" s="52">
        <f>B19*D11*E11</f>
        <v>0</v>
      </c>
    </row>
    <row r="20" spans="1:6" ht="12.95" customHeight="1" x14ac:dyDescent="0.2">
      <c r="A20" s="2"/>
      <c r="B20" s="17"/>
      <c r="C20" s="2"/>
      <c r="D20" s="17"/>
      <c r="E20" s="17"/>
      <c r="F20" s="17"/>
    </row>
    <row r="21" spans="1:6" ht="12.95" customHeight="1" x14ac:dyDescent="0.2">
      <c r="A21" s="2"/>
      <c r="B21" s="2"/>
      <c r="C21" s="2"/>
      <c r="D21" s="2"/>
      <c r="E21" s="2"/>
      <c r="F21" s="2"/>
    </row>
    <row r="22" spans="1:6" ht="12.95" customHeight="1" x14ac:dyDescent="0.2">
      <c r="A22" s="2"/>
      <c r="B22" s="2"/>
      <c r="C22" s="2"/>
      <c r="D22" s="2"/>
      <c r="E22" s="2"/>
      <c r="F22" s="2"/>
    </row>
    <row r="23" spans="1:6" ht="12.95" customHeight="1" x14ac:dyDescent="0.2">
      <c r="A23" s="8" t="s">
        <v>18</v>
      </c>
      <c r="B23" s="2"/>
      <c r="C23" s="2"/>
      <c r="D23" s="2"/>
      <c r="E23" s="2"/>
      <c r="F23" s="2"/>
    </row>
    <row r="24" spans="1:6" ht="12.95" customHeight="1" x14ac:dyDescent="0.2">
      <c r="A24" s="8" t="s">
        <v>19</v>
      </c>
      <c r="B24" s="2"/>
      <c r="C24" s="2"/>
      <c r="D24" s="2"/>
      <c r="E24" s="2"/>
      <c r="F24" s="2"/>
    </row>
    <row r="25" spans="1:6" ht="12.95" customHeight="1" x14ac:dyDescent="0.2">
      <c r="A25" s="69" t="s">
        <v>122</v>
      </c>
      <c r="B25" s="2"/>
      <c r="C25" s="2"/>
      <c r="D25" s="2"/>
      <c r="E25" s="2"/>
      <c r="F25" s="2"/>
    </row>
  </sheetData>
  <sheetProtection algorithmName="SHA-512" hashValue="PzegPbYER9nG05pgXns80W7fwvR0gvyopeb89mKoO5Fhx4xZtXfrhh/fH6DS5+WrhvR/hc9LhhZGaPLHFHJ40g==" saltValue="9FaqAUREnxsq38xdH7JBPg==" spinCount="100000" sheet="1" objects="1" scenarios="1" selectLockedCells="1"/>
  <pageMargins left="0.75" right="0.75" top="1" bottom="1" header="0.5" footer="0.5"/>
  <pageSetup orientation="portrait"/>
  <headerFooter>
    <oddFooter>&amp;C&amp;"Helvetica,Regular"&amp;12&amp;K000000&amp;P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"/>
  <sheetViews>
    <sheetView showGridLines="0" workbookViewId="0">
      <selection activeCell="B14" sqref="B14:E14"/>
    </sheetView>
  </sheetViews>
  <sheetFormatPr defaultColWidth="8.85546875" defaultRowHeight="12.95" customHeight="1" x14ac:dyDescent="0.2"/>
  <cols>
    <col min="1" max="1" width="23.85546875" style="67" customWidth="1"/>
    <col min="2" max="5" width="8.85546875" style="67" customWidth="1"/>
    <col min="6" max="6" width="12.140625" style="67" customWidth="1"/>
    <col min="7" max="256" width="8.85546875" style="67" customWidth="1"/>
  </cols>
  <sheetData>
    <row r="1" spans="1:6" ht="12.95" customHeight="1" x14ac:dyDescent="0.2">
      <c r="A1" s="2"/>
      <c r="B1" s="2"/>
      <c r="C1" s="2"/>
      <c r="D1" s="2"/>
      <c r="E1" s="2"/>
      <c r="F1" s="2"/>
    </row>
    <row r="2" spans="1:6" ht="12.95" customHeight="1" x14ac:dyDescent="0.2">
      <c r="A2" s="2"/>
      <c r="B2" s="2"/>
      <c r="C2" s="2"/>
      <c r="D2" s="2"/>
      <c r="E2" s="2"/>
      <c r="F2" s="2"/>
    </row>
    <row r="3" spans="1:6" ht="12.95" customHeight="1" x14ac:dyDescent="0.2">
      <c r="A3" s="2"/>
      <c r="B3" s="2"/>
      <c r="C3" s="2"/>
      <c r="D3" s="2"/>
      <c r="E3" s="2"/>
      <c r="F3" s="2"/>
    </row>
    <row r="4" spans="1:6" ht="12.95" customHeight="1" x14ac:dyDescent="0.2">
      <c r="A4" s="2"/>
      <c r="B4" s="2"/>
      <c r="C4" s="2"/>
      <c r="D4" s="2"/>
      <c r="E4" s="2"/>
      <c r="F4" s="2"/>
    </row>
    <row r="5" spans="1:6" ht="12.95" customHeight="1" x14ac:dyDescent="0.2">
      <c r="A5" s="2"/>
      <c r="B5" s="2"/>
      <c r="C5" s="2"/>
      <c r="D5" s="2"/>
      <c r="E5" s="2"/>
      <c r="F5" s="2"/>
    </row>
    <row r="6" spans="1:6" ht="12.95" customHeight="1" x14ac:dyDescent="0.2">
      <c r="A6" s="2"/>
      <c r="B6" s="2"/>
      <c r="C6" s="2"/>
      <c r="D6" s="2"/>
      <c r="E6" s="2"/>
      <c r="F6" s="2"/>
    </row>
    <row r="7" spans="1:6" ht="14.1" customHeight="1" x14ac:dyDescent="0.2">
      <c r="A7" s="2"/>
      <c r="B7" s="7" t="s">
        <v>117</v>
      </c>
      <c r="C7" s="9" t="s">
        <v>3</v>
      </c>
      <c r="D7" s="7" t="s">
        <v>31</v>
      </c>
      <c r="E7" s="7" t="s">
        <v>32</v>
      </c>
      <c r="F7" s="20"/>
    </row>
    <row r="8" spans="1:6" ht="14.1" customHeight="1" x14ac:dyDescent="0.2">
      <c r="A8" s="21" t="s">
        <v>118</v>
      </c>
      <c r="B8" s="70"/>
      <c r="C8" s="12"/>
      <c r="D8" s="70"/>
      <c r="E8" s="70"/>
      <c r="F8" s="52" t="e">
        <f>B8*144000/D8/E8</f>
        <v>#DIV/0!</v>
      </c>
    </row>
    <row r="9" spans="1:6" ht="14.1" customHeight="1" x14ac:dyDescent="0.2">
      <c r="A9" s="2"/>
      <c r="B9" s="14"/>
      <c r="C9" s="2"/>
      <c r="D9" s="14"/>
      <c r="E9" s="14"/>
      <c r="F9" s="53"/>
    </row>
    <row r="10" spans="1:6" ht="14.1" customHeight="1" x14ac:dyDescent="0.2">
      <c r="A10" s="21" t="s">
        <v>119</v>
      </c>
      <c r="B10" s="70"/>
      <c r="C10" s="12"/>
      <c r="D10" s="70"/>
      <c r="E10" s="70"/>
      <c r="F10" s="54" t="e">
        <f>B10*144000/D10/E10/144</f>
        <v>#DIV/0!</v>
      </c>
    </row>
    <row r="11" spans="1:6" ht="14.1" customHeight="1" x14ac:dyDescent="0.2">
      <c r="A11" s="2"/>
      <c r="B11" s="14"/>
      <c r="C11" s="20"/>
      <c r="D11" s="14"/>
      <c r="E11" s="14"/>
      <c r="F11" s="53"/>
    </row>
    <row r="12" spans="1:6" ht="14.1" customHeight="1" x14ac:dyDescent="0.2">
      <c r="A12" s="21" t="s">
        <v>120</v>
      </c>
      <c r="B12" s="70"/>
      <c r="C12" s="70"/>
      <c r="D12" s="70"/>
      <c r="E12" s="70"/>
      <c r="F12" s="54" t="e">
        <f>B12*144000/C12/D12/E12/144</f>
        <v>#DIV/0!</v>
      </c>
    </row>
    <row r="13" spans="1:6" ht="14.1" customHeight="1" x14ac:dyDescent="0.2">
      <c r="A13" s="2"/>
      <c r="B13" s="14"/>
      <c r="C13" s="14"/>
      <c r="D13" s="14"/>
      <c r="E13" s="14"/>
      <c r="F13" s="53"/>
    </row>
    <row r="14" spans="1:6" ht="14.1" customHeight="1" x14ac:dyDescent="0.2">
      <c r="A14" s="21" t="s">
        <v>121</v>
      </c>
      <c r="B14" s="70"/>
      <c r="C14" s="70"/>
      <c r="D14" s="70"/>
      <c r="E14" s="70"/>
      <c r="F14" s="52" t="e">
        <f>B14*144000/C14/D14/E14/144*2000</f>
        <v>#DIV/0!</v>
      </c>
    </row>
    <row r="15" spans="1:6" ht="12.95" customHeight="1" x14ac:dyDescent="0.2">
      <c r="A15" s="2"/>
      <c r="B15" s="17"/>
      <c r="C15" s="17"/>
      <c r="D15" s="17"/>
      <c r="E15" s="17"/>
      <c r="F15" s="56"/>
    </row>
    <row r="16" spans="1:6" ht="12.95" customHeight="1" x14ac:dyDescent="0.2">
      <c r="A16" s="2"/>
      <c r="B16" s="2"/>
      <c r="C16" s="2"/>
      <c r="D16" s="2"/>
      <c r="E16" s="2"/>
      <c r="F16" s="2"/>
    </row>
    <row r="17" spans="1:6" ht="12.95" customHeight="1" x14ac:dyDescent="0.2">
      <c r="A17" s="2"/>
      <c r="B17" s="2"/>
      <c r="C17" s="2"/>
      <c r="D17" s="2"/>
      <c r="E17" s="2"/>
      <c r="F17" s="2"/>
    </row>
    <row r="18" spans="1:6" ht="12.95" customHeight="1" x14ac:dyDescent="0.2">
      <c r="A18" s="2"/>
      <c r="B18" s="2"/>
      <c r="C18" s="2"/>
      <c r="D18" s="2"/>
      <c r="E18" s="2"/>
      <c r="F18" s="2"/>
    </row>
    <row r="19" spans="1:6" ht="12.95" customHeight="1" x14ac:dyDescent="0.2">
      <c r="A19" s="8" t="s">
        <v>18</v>
      </c>
      <c r="B19" s="2"/>
      <c r="C19" s="2"/>
      <c r="D19" s="2"/>
      <c r="E19" s="2"/>
      <c r="F19" s="2"/>
    </row>
    <row r="20" spans="1:6" ht="12.95" customHeight="1" x14ac:dyDescent="0.2">
      <c r="A20" s="8" t="s">
        <v>19</v>
      </c>
      <c r="B20" s="2"/>
      <c r="C20" s="2"/>
      <c r="D20" s="2"/>
      <c r="E20" s="2"/>
      <c r="F20" s="2"/>
    </row>
    <row r="21" spans="1:6" ht="12.95" customHeight="1" x14ac:dyDescent="0.2">
      <c r="A21" s="69" t="s">
        <v>122</v>
      </c>
      <c r="B21" s="2"/>
      <c r="C21" s="2"/>
      <c r="D21" s="2"/>
      <c r="E21" s="2"/>
      <c r="F21" s="2"/>
    </row>
  </sheetData>
  <sheetProtection algorithmName="SHA-512" hashValue="zvvpCuT+WFVN05sx3AgBDKkXVAzy29yV68hzbHWkemlmB40Ggyekrv8GRNUMZx1v6Ouu6/bnk1RKRKh8Xw0MZQ==" saltValue="nG2+GH1QANge+qSNJned4Q==" spinCount="100000" sheet="1" objects="1" scenarios="1" selectLockedCells="1"/>
  <pageMargins left="0.75" right="0.75" top="1" bottom="1" header="0.5" footer="0.5"/>
  <pageSetup orientation="portrait"/>
  <headerFooter>
    <oddFooter>&amp;C&amp;"Helvetica,Regular"&amp;12&amp;K000000&amp;P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0"/>
  <sheetViews>
    <sheetView showGridLines="0" workbookViewId="0">
      <selection activeCell="B23" sqref="B23"/>
    </sheetView>
  </sheetViews>
  <sheetFormatPr defaultColWidth="8.85546875" defaultRowHeight="12.95" customHeight="1" x14ac:dyDescent="0.2"/>
  <cols>
    <col min="1" max="1" width="18.85546875" style="19" customWidth="1"/>
    <col min="2" max="256" width="8.85546875" style="19" customWidth="1"/>
  </cols>
  <sheetData>
    <row r="1" spans="1:5" ht="12.95" customHeight="1" x14ac:dyDescent="0.2">
      <c r="A1" s="2"/>
      <c r="B1" s="2"/>
      <c r="C1" s="2"/>
      <c r="D1" s="2"/>
      <c r="E1" s="2"/>
    </row>
    <row r="2" spans="1:5" ht="12.95" customHeight="1" x14ac:dyDescent="0.2">
      <c r="A2" s="2"/>
      <c r="B2" s="2"/>
      <c r="C2" s="2"/>
      <c r="D2" s="2"/>
      <c r="E2" s="2"/>
    </row>
    <row r="3" spans="1:5" ht="12.95" customHeight="1" x14ac:dyDescent="0.2">
      <c r="A3" s="2"/>
      <c r="B3" s="2"/>
      <c r="C3" s="2"/>
      <c r="D3" s="2"/>
      <c r="E3" s="74"/>
    </row>
    <row r="4" spans="1:5" ht="12.95" customHeight="1" x14ac:dyDescent="0.2">
      <c r="A4" s="2"/>
      <c r="B4" s="2"/>
      <c r="C4" s="2"/>
      <c r="D4" s="2"/>
      <c r="E4" s="2"/>
    </row>
    <row r="5" spans="1:5" ht="12.95" customHeight="1" x14ac:dyDescent="0.2">
      <c r="A5" s="2"/>
      <c r="B5" s="2"/>
      <c r="C5" s="2"/>
      <c r="D5" s="2"/>
      <c r="E5" s="2"/>
    </row>
    <row r="6" spans="1:5" ht="14.1" customHeight="1" x14ac:dyDescent="0.2">
      <c r="A6" s="2"/>
      <c r="B6" s="20"/>
      <c r="C6" s="2"/>
      <c r="D6" s="20"/>
      <c r="E6" s="2"/>
    </row>
    <row r="7" spans="1:5" ht="14.1" customHeight="1" x14ac:dyDescent="0.2">
      <c r="A7" s="21" t="s">
        <v>20</v>
      </c>
      <c r="B7" s="73"/>
      <c r="C7" s="12"/>
      <c r="D7" s="15">
        <f>B7/4.8825</f>
        <v>0</v>
      </c>
      <c r="E7" s="22"/>
    </row>
    <row r="8" spans="1:5" ht="14.1" customHeight="1" x14ac:dyDescent="0.2">
      <c r="A8" s="2"/>
      <c r="B8" s="23"/>
      <c r="C8" s="2"/>
      <c r="D8" s="14"/>
      <c r="E8" s="2"/>
    </row>
    <row r="9" spans="1:5" ht="14.1" customHeight="1" x14ac:dyDescent="0.2">
      <c r="A9" s="21" t="s">
        <v>21</v>
      </c>
      <c r="B9" s="70"/>
      <c r="C9" s="12"/>
      <c r="D9" s="24">
        <f>B9*4.8825</f>
        <v>0</v>
      </c>
      <c r="E9" s="22"/>
    </row>
    <row r="10" spans="1:5" ht="14.1" customHeight="1" x14ac:dyDescent="0.2">
      <c r="A10" s="2"/>
      <c r="B10" s="14"/>
      <c r="C10" s="2"/>
      <c r="D10" s="14"/>
      <c r="E10" s="2"/>
    </row>
    <row r="11" spans="1:5" ht="14.1" customHeight="1" x14ac:dyDescent="0.2">
      <c r="A11" s="21" t="s">
        <v>22</v>
      </c>
      <c r="B11" s="70"/>
      <c r="C11" s="12"/>
      <c r="D11" s="15">
        <f>B11*25.4</f>
        <v>0</v>
      </c>
      <c r="E11" s="22"/>
    </row>
    <row r="12" spans="1:5" ht="14.1" customHeight="1" x14ac:dyDescent="0.2">
      <c r="A12" s="2"/>
      <c r="B12" s="14"/>
      <c r="C12" s="2"/>
      <c r="D12" s="14"/>
      <c r="E12" s="2"/>
    </row>
    <row r="13" spans="1:5" ht="14.1" customHeight="1" x14ac:dyDescent="0.2">
      <c r="A13" s="21" t="s">
        <v>23</v>
      </c>
      <c r="B13" s="70"/>
      <c r="C13" s="12"/>
      <c r="D13" s="25">
        <f>B13*0.03937</f>
        <v>0</v>
      </c>
      <c r="E13" s="22"/>
    </row>
    <row r="14" spans="1:5" ht="14.1" customHeight="1" x14ac:dyDescent="0.2">
      <c r="A14" s="2"/>
      <c r="B14" s="14"/>
      <c r="C14" s="2"/>
      <c r="D14" s="14"/>
      <c r="E14" s="2"/>
    </row>
    <row r="15" spans="1:5" ht="14.1" customHeight="1" x14ac:dyDescent="0.2">
      <c r="A15" s="21" t="s">
        <v>24</v>
      </c>
      <c r="B15" s="70"/>
      <c r="C15" s="12"/>
      <c r="D15" s="26">
        <f>B15*0.90718</f>
        <v>0</v>
      </c>
      <c r="E15" s="22"/>
    </row>
    <row r="16" spans="1:5" ht="14.1" customHeight="1" x14ac:dyDescent="0.2">
      <c r="A16" s="2"/>
      <c r="B16" s="14"/>
      <c r="C16" s="2"/>
      <c r="D16" s="14"/>
      <c r="E16" s="2"/>
    </row>
    <row r="17" spans="1:5" ht="14.1" customHeight="1" x14ac:dyDescent="0.2">
      <c r="A17" s="21" t="s">
        <v>25</v>
      </c>
      <c r="B17" s="70"/>
      <c r="C17" s="12"/>
      <c r="D17" s="26">
        <f>B17*1.10231</f>
        <v>0</v>
      </c>
      <c r="E17" s="22"/>
    </row>
    <row r="18" spans="1:5" ht="14.1" customHeight="1" x14ac:dyDescent="0.2">
      <c r="A18" s="2"/>
      <c r="B18" s="14"/>
      <c r="C18" s="2"/>
      <c r="D18" s="14"/>
      <c r="E18" s="2"/>
    </row>
    <row r="19" spans="1:5" ht="14.1" customHeight="1" x14ac:dyDescent="0.2">
      <c r="A19" s="21" t="s">
        <v>26</v>
      </c>
      <c r="B19" s="70"/>
      <c r="C19" s="12"/>
      <c r="D19" s="15">
        <f>B19*0.45359</f>
        <v>0</v>
      </c>
      <c r="E19" s="22"/>
    </row>
    <row r="20" spans="1:5" ht="14.1" customHeight="1" x14ac:dyDescent="0.2">
      <c r="A20" s="2"/>
      <c r="B20" s="71"/>
      <c r="C20" s="2"/>
      <c r="D20" s="14"/>
      <c r="E20" s="2"/>
    </row>
    <row r="21" spans="1:5" ht="14.1" customHeight="1" x14ac:dyDescent="0.2">
      <c r="A21" s="21" t="s">
        <v>27</v>
      </c>
      <c r="B21" s="70"/>
      <c r="C21" s="12"/>
      <c r="D21" s="15">
        <f>B21/0.45359</f>
        <v>0</v>
      </c>
      <c r="E21" s="22"/>
    </row>
    <row r="22" spans="1:5" ht="14.1" customHeight="1" x14ac:dyDescent="0.2">
      <c r="A22" s="2"/>
      <c r="B22" s="14"/>
      <c r="C22" s="2"/>
      <c r="D22" s="14"/>
      <c r="E22" s="2"/>
    </row>
    <row r="23" spans="1:5" ht="14.1" customHeight="1" x14ac:dyDescent="0.2">
      <c r="A23" s="21" t="s">
        <v>28</v>
      </c>
      <c r="B23" s="70"/>
      <c r="C23" s="12"/>
      <c r="D23" s="25">
        <f>B23/25400</f>
        <v>0</v>
      </c>
      <c r="E23" s="22"/>
    </row>
    <row r="24" spans="1:5" ht="14.1" customHeight="1" x14ac:dyDescent="0.2">
      <c r="A24" s="2"/>
      <c r="B24" s="27"/>
      <c r="C24" s="2"/>
      <c r="D24" s="28"/>
      <c r="E24" s="2"/>
    </row>
    <row r="25" spans="1:5" ht="14.1" customHeight="1" x14ac:dyDescent="0.2">
      <c r="A25" s="21" t="s">
        <v>29</v>
      </c>
      <c r="B25" s="72"/>
      <c r="C25" s="12"/>
      <c r="D25" s="15">
        <f>B25*25400</f>
        <v>0</v>
      </c>
      <c r="E25" s="22"/>
    </row>
    <row r="26" spans="1:5" ht="12.95" customHeight="1" x14ac:dyDescent="0.2">
      <c r="A26" s="2"/>
      <c r="B26" s="29"/>
      <c r="C26" s="2"/>
      <c r="D26" s="30"/>
      <c r="E26" s="2"/>
    </row>
    <row r="27" spans="1:5" ht="12.95" customHeight="1" x14ac:dyDescent="0.2">
      <c r="A27" s="2"/>
      <c r="B27" s="18"/>
      <c r="C27" s="2"/>
      <c r="D27" s="31"/>
      <c r="E27" s="2"/>
    </row>
    <row r="28" spans="1:5" ht="12.95" customHeight="1" x14ac:dyDescent="0.2">
      <c r="A28" s="8" t="s">
        <v>18</v>
      </c>
      <c r="B28" s="2"/>
      <c r="C28" s="2"/>
      <c r="D28" s="2"/>
      <c r="E28" s="2"/>
    </row>
    <row r="29" spans="1:5" ht="12.95" customHeight="1" x14ac:dyDescent="0.2">
      <c r="A29" s="8" t="s">
        <v>19</v>
      </c>
      <c r="B29" s="2"/>
      <c r="C29" s="2"/>
      <c r="D29" s="2"/>
      <c r="E29" s="2"/>
    </row>
    <row r="30" spans="1:5" ht="12.95" customHeight="1" x14ac:dyDescent="0.2">
      <c r="A30" s="8" t="s">
        <v>122</v>
      </c>
      <c r="B30" s="2"/>
      <c r="C30" s="2"/>
      <c r="D30" s="2"/>
      <c r="E30" s="2"/>
    </row>
  </sheetData>
  <sheetProtection algorithmName="SHA-512" hashValue="UPfJQoBLt6cDZMTCaYnLyn4hSeCYH9MQj+OtiYzLSs/LOTp9b69aYeukulz2nmAtxaoUbsMNTO2EfjpZEGbS0Q==" saltValue="ZLT7RSEAhtWukzpQJwym6Q==" spinCount="100000" sheet="1" selectLockedCells="1"/>
  <pageMargins left="0.75" right="0.75" top="1" bottom="1" header="0.5" footer="0.5"/>
  <pageSetup orientation="portrait" r:id="rId1"/>
  <headerFooter>
    <oddFooter>&amp;C&amp;"Helvetica,Regular"&amp;12&amp;K000000&amp;P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8"/>
  <sheetViews>
    <sheetView showRuler="0" zoomScaleNormal="100" workbookViewId="0">
      <selection activeCell="B8" sqref="B8"/>
    </sheetView>
  </sheetViews>
  <sheetFormatPr defaultColWidth="8.85546875" defaultRowHeight="12.95" customHeight="1" x14ac:dyDescent="0.2"/>
  <cols>
    <col min="1" max="1" width="19.85546875" style="32" customWidth="1"/>
    <col min="2" max="256" width="8.85546875" style="32" customWidth="1"/>
  </cols>
  <sheetData>
    <row r="1" spans="1:11" ht="12.95" customHeight="1" x14ac:dyDescent="0.2">
      <c r="A1" s="79"/>
      <c r="B1" s="75"/>
      <c r="C1" s="75"/>
      <c r="D1" s="75"/>
      <c r="E1" s="75"/>
      <c r="F1" s="75"/>
      <c r="G1" s="75"/>
      <c r="H1" s="75"/>
      <c r="I1" s="75"/>
      <c r="J1" s="75"/>
    </row>
    <row r="2" spans="1:11" ht="12.95" customHeight="1" x14ac:dyDescent="0.2">
      <c r="A2" s="79"/>
      <c r="B2" s="75"/>
      <c r="C2" s="75"/>
      <c r="D2" s="75"/>
      <c r="E2" s="75"/>
      <c r="F2" s="75"/>
      <c r="G2" s="75"/>
      <c r="H2" s="75"/>
      <c r="I2" s="75"/>
      <c r="J2" s="75"/>
    </row>
    <row r="3" spans="1:11" ht="12.95" customHeight="1" x14ac:dyDescent="0.2">
      <c r="A3" s="79"/>
      <c r="B3" s="75"/>
      <c r="C3" s="75"/>
      <c r="D3" s="75"/>
      <c r="E3" s="75"/>
      <c r="F3" s="75"/>
      <c r="G3" s="75"/>
      <c r="H3" s="75"/>
      <c r="I3" s="75"/>
      <c r="J3" s="75"/>
    </row>
    <row r="4" spans="1:11" ht="12.95" customHeight="1" x14ac:dyDescent="0.2">
      <c r="A4" s="79"/>
      <c r="B4" s="75"/>
      <c r="C4" s="75"/>
      <c r="D4" s="75"/>
      <c r="E4" s="75"/>
      <c r="F4" s="75"/>
      <c r="G4" s="75"/>
      <c r="H4" s="75"/>
      <c r="I4" s="75"/>
      <c r="J4" s="75"/>
    </row>
    <row r="5" spans="1:11" ht="12.95" customHeight="1" x14ac:dyDescent="0.2">
      <c r="A5" s="79"/>
      <c r="B5" s="79"/>
      <c r="C5" s="79"/>
      <c r="D5" s="79"/>
      <c r="E5" s="79"/>
      <c r="F5" s="79"/>
      <c r="G5" s="75"/>
      <c r="H5" s="75"/>
      <c r="I5" s="75"/>
      <c r="J5" s="79"/>
    </row>
    <row r="6" spans="1:11" ht="12.95" customHeight="1" x14ac:dyDescent="0.2">
      <c r="A6" s="79"/>
      <c r="B6" s="79"/>
      <c r="C6" s="79"/>
      <c r="D6" s="79"/>
      <c r="E6" s="79"/>
      <c r="F6" s="79"/>
      <c r="G6" s="75"/>
      <c r="H6" s="75"/>
      <c r="I6" s="75"/>
      <c r="J6" s="79"/>
    </row>
    <row r="7" spans="1:11" ht="14.1" customHeight="1" thickBot="1" x14ac:dyDescent="0.25">
      <c r="A7" s="76"/>
      <c r="B7" s="77" t="s">
        <v>30</v>
      </c>
      <c r="C7" s="78" t="s">
        <v>3</v>
      </c>
      <c r="D7" s="78" t="s">
        <v>31</v>
      </c>
      <c r="E7" s="78" t="s">
        <v>32</v>
      </c>
      <c r="F7" s="86"/>
      <c r="G7" s="84"/>
      <c r="H7" s="75"/>
      <c r="I7" s="75"/>
      <c r="J7" s="79"/>
      <c r="K7" s="84"/>
    </row>
    <row r="8" spans="1:11" ht="14.1" customHeight="1" thickBot="1" x14ac:dyDescent="0.25">
      <c r="A8" s="21" t="s">
        <v>33</v>
      </c>
      <c r="B8" s="70"/>
      <c r="C8" s="38"/>
      <c r="D8" s="18"/>
      <c r="E8" s="34"/>
      <c r="F8" s="87">
        <f>B8*144</f>
        <v>0</v>
      </c>
      <c r="G8" s="75"/>
      <c r="H8" s="75"/>
      <c r="I8" s="75"/>
      <c r="J8" s="79"/>
      <c r="K8" s="84"/>
    </row>
    <row r="9" spans="1:11" ht="14.1" customHeight="1" thickBot="1" x14ac:dyDescent="0.25">
      <c r="A9" s="34"/>
      <c r="B9" s="39"/>
      <c r="C9" s="18"/>
      <c r="D9" s="37"/>
      <c r="E9" s="18"/>
      <c r="F9" s="86"/>
      <c r="G9" s="75"/>
      <c r="H9" s="75"/>
      <c r="I9" s="75"/>
      <c r="J9" s="79"/>
      <c r="K9" s="84"/>
    </row>
    <row r="10" spans="1:11" ht="14.1" customHeight="1" thickBot="1" x14ac:dyDescent="0.25">
      <c r="A10" s="21" t="s">
        <v>34</v>
      </c>
      <c r="B10" s="11"/>
      <c r="C10" s="40"/>
      <c r="D10" s="70"/>
      <c r="E10" s="88"/>
      <c r="F10" s="87" t="e">
        <f>B10*12000/D10</f>
        <v>#DIV/0!</v>
      </c>
      <c r="G10" s="75"/>
      <c r="H10" s="75"/>
      <c r="I10" s="75"/>
      <c r="J10" s="79"/>
      <c r="K10" s="84"/>
    </row>
    <row r="11" spans="1:11" ht="14.1" customHeight="1" thickBot="1" x14ac:dyDescent="0.25">
      <c r="A11" s="34"/>
      <c r="B11" s="39"/>
      <c r="C11" s="18"/>
      <c r="D11" s="27"/>
      <c r="E11" s="18"/>
      <c r="F11" s="86"/>
      <c r="G11" s="75"/>
      <c r="H11" s="75"/>
      <c r="I11" s="75"/>
      <c r="J11" s="79"/>
      <c r="K11" s="84"/>
    </row>
    <row r="12" spans="1:11" ht="14.1" customHeight="1" thickBot="1" x14ac:dyDescent="0.25">
      <c r="A12" s="21" t="s">
        <v>35</v>
      </c>
      <c r="B12" s="70"/>
      <c r="C12" s="40"/>
      <c r="D12" s="70"/>
      <c r="E12" s="88"/>
      <c r="F12" s="89" t="e">
        <f>B12*12/D12</f>
        <v>#DIV/0!</v>
      </c>
      <c r="G12" s="75"/>
      <c r="H12" s="75"/>
      <c r="I12" s="75"/>
      <c r="J12" s="79"/>
      <c r="K12" s="84"/>
    </row>
    <row r="13" spans="1:11" ht="14.1" customHeight="1" thickBot="1" x14ac:dyDescent="0.25">
      <c r="A13" s="34"/>
      <c r="B13" s="39"/>
      <c r="C13" s="37"/>
      <c r="D13" s="29"/>
      <c r="E13" s="18"/>
      <c r="F13" s="86"/>
      <c r="G13" s="75"/>
      <c r="H13" s="75"/>
      <c r="I13" s="75"/>
      <c r="J13" s="79"/>
      <c r="K13" s="84"/>
    </row>
    <row r="14" spans="1:11" ht="14.1" customHeight="1" thickBot="1" x14ac:dyDescent="0.25">
      <c r="A14" s="21" t="s">
        <v>36</v>
      </c>
      <c r="B14" s="70"/>
      <c r="C14" s="70"/>
      <c r="D14" s="38"/>
      <c r="E14" s="34"/>
      <c r="F14" s="87">
        <f>B14*C14</f>
        <v>0</v>
      </c>
      <c r="G14" s="75"/>
      <c r="H14" s="75"/>
      <c r="I14" s="75"/>
      <c r="J14" s="79"/>
      <c r="K14" s="84"/>
    </row>
    <row r="15" spans="1:11" ht="14.1" customHeight="1" thickBot="1" x14ac:dyDescent="0.25">
      <c r="A15" s="34"/>
      <c r="B15" s="39"/>
      <c r="C15" s="27"/>
      <c r="D15" s="18"/>
      <c r="E15" s="18"/>
      <c r="F15" s="86"/>
      <c r="G15" s="75"/>
      <c r="H15" s="75"/>
      <c r="I15" s="75"/>
      <c r="J15" s="79"/>
      <c r="K15" s="84"/>
    </row>
    <row r="16" spans="1:11" ht="14.1" customHeight="1" thickBot="1" x14ac:dyDescent="0.25">
      <c r="A16" s="21" t="s">
        <v>37</v>
      </c>
      <c r="B16" s="70"/>
      <c r="C16" s="70"/>
      <c r="D16" s="38"/>
      <c r="E16" s="34"/>
      <c r="F16" s="90">
        <f>B16*C16/2000</f>
        <v>0</v>
      </c>
      <c r="G16" s="75"/>
      <c r="H16" s="75"/>
      <c r="I16" s="75"/>
      <c r="J16" s="79"/>
      <c r="K16" s="84"/>
    </row>
    <row r="17" spans="1:11" ht="14.1" customHeight="1" thickBot="1" x14ac:dyDescent="0.25">
      <c r="A17" s="34"/>
      <c r="B17" s="39"/>
      <c r="C17" s="29"/>
      <c r="D17" s="37"/>
      <c r="E17" s="37"/>
      <c r="F17" s="86"/>
      <c r="G17" s="75"/>
      <c r="H17" s="75"/>
      <c r="I17" s="75"/>
      <c r="J17" s="79"/>
      <c r="K17" s="84"/>
    </row>
    <row r="18" spans="1:11" ht="14.1" customHeight="1" thickBot="1" x14ac:dyDescent="0.25">
      <c r="A18" s="21" t="s">
        <v>38</v>
      </c>
      <c r="B18" s="70"/>
      <c r="C18" s="40"/>
      <c r="D18" s="70"/>
      <c r="E18" s="91"/>
      <c r="F18" s="87" t="e">
        <f>B18*144000/D18/E18</f>
        <v>#DIV/0!</v>
      </c>
      <c r="G18" s="75"/>
      <c r="H18" s="75"/>
      <c r="I18" s="75"/>
      <c r="J18" s="79"/>
      <c r="K18" s="84"/>
    </row>
    <row r="19" spans="1:11" ht="14.1" customHeight="1" thickBot="1" x14ac:dyDescent="0.25">
      <c r="A19" s="34"/>
      <c r="B19" s="39"/>
      <c r="C19" s="18"/>
      <c r="D19" s="27"/>
      <c r="E19" s="27"/>
      <c r="F19" s="86"/>
      <c r="G19" s="75"/>
      <c r="H19" s="75"/>
      <c r="I19" s="75"/>
      <c r="J19" s="79"/>
      <c r="K19" s="84"/>
    </row>
    <row r="20" spans="1:11" ht="14.1" customHeight="1" thickBot="1" x14ac:dyDescent="0.25">
      <c r="A20" s="21" t="s">
        <v>39</v>
      </c>
      <c r="B20" s="70"/>
      <c r="C20" s="40"/>
      <c r="D20" s="70"/>
      <c r="E20" s="91"/>
      <c r="F20" s="89" t="e">
        <f>B20*144/D20/E20</f>
        <v>#DIV/0!</v>
      </c>
      <c r="G20" s="75"/>
      <c r="H20" s="75"/>
      <c r="I20" s="75"/>
      <c r="J20" s="79"/>
      <c r="K20" s="84"/>
    </row>
    <row r="21" spans="1:11" ht="12.95" customHeight="1" x14ac:dyDescent="0.2">
      <c r="A21" s="80"/>
      <c r="B21" s="81"/>
      <c r="C21" s="82"/>
      <c r="D21" s="83"/>
      <c r="E21" s="83"/>
      <c r="F21" s="86"/>
      <c r="G21" s="75"/>
      <c r="H21" s="75"/>
      <c r="I21" s="75"/>
      <c r="J21" s="79"/>
      <c r="K21" s="84"/>
    </row>
    <row r="22" spans="1:11" ht="12.95" customHeight="1" x14ac:dyDescent="0.2">
      <c r="A22" s="79"/>
      <c r="B22" s="79"/>
      <c r="C22" s="79"/>
      <c r="D22" s="79"/>
      <c r="E22" s="79"/>
      <c r="F22" s="79"/>
      <c r="G22" s="75"/>
      <c r="H22" s="75"/>
      <c r="I22" s="75"/>
      <c r="J22" s="79"/>
      <c r="K22" s="84"/>
    </row>
    <row r="23" spans="1:11" ht="12.95" customHeight="1" x14ac:dyDescent="0.2">
      <c r="A23" s="79"/>
      <c r="B23" s="79"/>
      <c r="C23" s="79"/>
      <c r="D23" s="79"/>
      <c r="E23" s="79"/>
      <c r="F23" s="79"/>
      <c r="G23" s="75"/>
      <c r="H23" s="75"/>
      <c r="I23" s="75"/>
      <c r="J23" s="75"/>
      <c r="K23" s="84"/>
    </row>
    <row r="24" spans="1:11" ht="12.95" customHeight="1" x14ac:dyDescent="0.2">
      <c r="A24" s="79"/>
      <c r="B24" s="75"/>
      <c r="C24" s="75"/>
      <c r="D24" s="75"/>
      <c r="E24" s="75"/>
      <c r="F24" s="75"/>
      <c r="G24" s="75"/>
      <c r="H24" s="75"/>
      <c r="I24" s="75"/>
      <c r="J24" s="75"/>
      <c r="K24" s="84"/>
    </row>
    <row r="25" spans="1:11" ht="12.95" customHeight="1" x14ac:dyDescent="0.2">
      <c r="A25" s="85" t="s">
        <v>18</v>
      </c>
      <c r="B25" s="75"/>
      <c r="C25" s="75"/>
      <c r="D25" s="75"/>
      <c r="E25" s="75"/>
      <c r="F25" s="75"/>
      <c r="G25" s="75"/>
      <c r="H25" s="75"/>
      <c r="I25" s="75"/>
      <c r="J25" s="75"/>
      <c r="K25" s="84"/>
    </row>
    <row r="26" spans="1:11" ht="12.95" customHeight="1" x14ac:dyDescent="0.2">
      <c r="A26" s="85" t="s">
        <v>19</v>
      </c>
      <c r="B26" s="75"/>
      <c r="C26" s="75"/>
      <c r="D26" s="75"/>
      <c r="E26" s="75"/>
      <c r="F26" s="75"/>
      <c r="G26" s="75"/>
      <c r="H26" s="75"/>
      <c r="I26" s="75"/>
      <c r="J26" s="75"/>
      <c r="K26" s="84"/>
    </row>
    <row r="27" spans="1:11" ht="12.95" customHeight="1" x14ac:dyDescent="0.2">
      <c r="A27" s="85" t="s">
        <v>122</v>
      </c>
      <c r="B27" s="75"/>
      <c r="C27" s="75"/>
      <c r="D27" s="75"/>
      <c r="E27" s="75"/>
      <c r="F27" s="75"/>
      <c r="G27" s="75"/>
      <c r="H27" s="75"/>
      <c r="I27" s="75"/>
      <c r="J27" s="75"/>
      <c r="K27" s="84"/>
    </row>
    <row r="28" spans="1:11" ht="12.95" customHeight="1" x14ac:dyDescent="0.2">
      <c r="A28" s="79"/>
      <c r="B28" s="75"/>
      <c r="C28" s="75"/>
      <c r="D28" s="75"/>
      <c r="E28" s="75"/>
      <c r="F28" s="75"/>
      <c r="G28" s="75"/>
      <c r="H28" s="75"/>
      <c r="I28" s="75"/>
      <c r="J28" s="75"/>
      <c r="K28" s="84"/>
    </row>
    <row r="29" spans="1:11" ht="12.95" customHeight="1" x14ac:dyDescent="0.2">
      <c r="A29" s="79"/>
      <c r="B29" s="75"/>
      <c r="C29" s="75"/>
      <c r="D29" s="75"/>
      <c r="E29" s="75"/>
      <c r="F29" s="75"/>
      <c r="G29" s="75"/>
      <c r="H29" s="75"/>
      <c r="I29" s="75"/>
      <c r="J29" s="75"/>
      <c r="K29" s="84"/>
    </row>
    <row r="30" spans="1:11" ht="12.95" customHeight="1" x14ac:dyDescent="0.2">
      <c r="A30" s="79"/>
      <c r="B30" s="75"/>
      <c r="C30" s="75"/>
      <c r="D30" s="75"/>
      <c r="E30" s="75"/>
      <c r="F30" s="75"/>
      <c r="G30" s="75"/>
      <c r="H30" s="75"/>
      <c r="I30" s="75"/>
      <c r="J30" s="75"/>
      <c r="K30" s="84"/>
    </row>
    <row r="31" spans="1:11" ht="12.95" customHeight="1" x14ac:dyDescent="0.2">
      <c r="A31" s="79"/>
      <c r="B31" s="75"/>
      <c r="C31" s="75"/>
      <c r="D31" s="75"/>
      <c r="E31" s="75"/>
      <c r="F31" s="75"/>
      <c r="G31" s="75"/>
      <c r="H31" s="75"/>
      <c r="I31" s="75"/>
      <c r="J31" s="75"/>
      <c r="K31" s="84"/>
    </row>
    <row r="32" spans="1:11" ht="12.95" customHeight="1" x14ac:dyDescent="0.2">
      <c r="A32" s="79"/>
      <c r="B32" s="79"/>
      <c r="C32" s="75"/>
      <c r="D32" s="75"/>
      <c r="E32" s="75"/>
      <c r="F32" s="75"/>
      <c r="G32" s="75"/>
      <c r="H32" s="75"/>
      <c r="I32" s="75"/>
      <c r="J32" s="75"/>
      <c r="K32" s="84"/>
    </row>
    <row r="33" spans="1:11" ht="12.95" customHeight="1" x14ac:dyDescent="0.2">
      <c r="A33" s="79"/>
      <c r="B33" s="75"/>
      <c r="C33" s="75"/>
      <c r="D33" s="75"/>
      <c r="E33" s="75"/>
      <c r="F33" s="75"/>
      <c r="G33" s="75"/>
      <c r="H33" s="75"/>
      <c r="I33" s="75"/>
      <c r="J33" s="75"/>
      <c r="K33" s="84"/>
    </row>
    <row r="34" spans="1:11" ht="12.95" customHeight="1" x14ac:dyDescent="0.2">
      <c r="A34" s="79"/>
      <c r="B34" s="75"/>
      <c r="C34" s="75"/>
      <c r="D34" s="75"/>
      <c r="E34" s="75"/>
      <c r="F34" s="75"/>
      <c r="G34" s="75"/>
      <c r="H34" s="75"/>
      <c r="I34" s="75"/>
      <c r="J34" s="75"/>
      <c r="K34" s="84"/>
    </row>
    <row r="35" spans="1:11" ht="12.95" customHeight="1" x14ac:dyDescent="0.2">
      <c r="A35" s="79"/>
      <c r="B35" s="75"/>
      <c r="C35" s="75"/>
      <c r="D35" s="75"/>
      <c r="E35" s="75"/>
      <c r="F35" s="75"/>
      <c r="G35" s="75"/>
      <c r="H35" s="75"/>
      <c r="I35" s="75"/>
      <c r="J35" s="75"/>
      <c r="K35" s="84"/>
    </row>
    <row r="36" spans="1:11" ht="12.95" customHeight="1" x14ac:dyDescent="0.2">
      <c r="A36" s="79"/>
      <c r="B36" s="75"/>
      <c r="C36" s="75"/>
      <c r="D36" s="75"/>
      <c r="E36" s="75"/>
      <c r="F36" s="75"/>
      <c r="G36" s="75"/>
      <c r="H36" s="75"/>
      <c r="I36" s="75"/>
      <c r="J36" s="75"/>
      <c r="K36" s="84"/>
    </row>
    <row r="37" spans="1:11" ht="12.95" customHeight="1" x14ac:dyDescent="0.2">
      <c r="A37" s="79"/>
      <c r="B37" s="75"/>
      <c r="C37" s="75"/>
      <c r="D37" s="75"/>
      <c r="E37" s="75"/>
      <c r="F37" s="75"/>
      <c r="G37" s="75"/>
      <c r="H37" s="75"/>
      <c r="I37" s="75"/>
      <c r="J37" s="75"/>
      <c r="K37" s="84"/>
    </row>
    <row r="38" spans="1:11" ht="12.95" customHeight="1" x14ac:dyDescent="0.2">
      <c r="A38" s="79"/>
      <c r="B38" s="75"/>
      <c r="C38" s="75"/>
      <c r="D38" s="75"/>
      <c r="E38" s="75"/>
      <c r="F38" s="75"/>
      <c r="G38" s="75"/>
      <c r="H38" s="75"/>
      <c r="I38" s="75"/>
      <c r="J38" s="75"/>
      <c r="K38" s="84"/>
    </row>
    <row r="39" spans="1:11" ht="12.95" customHeight="1" x14ac:dyDescent="0.2">
      <c r="A39" s="79"/>
      <c r="B39" s="75"/>
      <c r="C39" s="75"/>
      <c r="D39" s="75"/>
      <c r="E39" s="75"/>
      <c r="F39" s="75"/>
      <c r="G39" s="75"/>
      <c r="H39" s="75"/>
      <c r="I39" s="75"/>
      <c r="J39" s="75"/>
      <c r="K39" s="84"/>
    </row>
    <row r="40" spans="1:11" ht="12.95" customHeight="1" x14ac:dyDescent="0.2">
      <c r="A40" s="79"/>
      <c r="B40" s="75"/>
      <c r="C40" s="75"/>
      <c r="D40" s="75"/>
      <c r="E40" s="75"/>
      <c r="F40" s="75"/>
      <c r="G40" s="75"/>
      <c r="H40" s="75"/>
      <c r="I40" s="75"/>
      <c r="J40" s="75"/>
      <c r="K40" s="84"/>
    </row>
    <row r="41" spans="1:11" ht="12.95" customHeight="1" x14ac:dyDescent="0.2">
      <c r="A41" s="79"/>
      <c r="B41" s="75"/>
      <c r="C41" s="75"/>
      <c r="D41" s="75"/>
      <c r="E41" s="75"/>
      <c r="F41" s="75"/>
      <c r="G41" s="75"/>
      <c r="H41" s="75"/>
      <c r="I41" s="75"/>
      <c r="J41" s="75"/>
      <c r="K41" s="84"/>
    </row>
    <row r="42" spans="1:11" ht="12.95" customHeight="1" x14ac:dyDescent="0.2">
      <c r="A42" s="79"/>
      <c r="B42" s="75"/>
      <c r="C42" s="75"/>
      <c r="D42" s="75"/>
      <c r="E42" s="75"/>
      <c r="F42" s="75"/>
      <c r="G42" s="75"/>
      <c r="H42" s="75"/>
      <c r="I42" s="75"/>
      <c r="J42" s="75"/>
      <c r="K42" s="84"/>
    </row>
    <row r="43" spans="1:11" ht="12.95" customHeight="1" x14ac:dyDescent="0.2">
      <c r="A43" s="79"/>
      <c r="B43" s="75"/>
      <c r="C43" s="75"/>
      <c r="D43" s="75"/>
      <c r="E43" s="75"/>
      <c r="F43" s="75"/>
      <c r="G43" s="75"/>
      <c r="H43" s="75"/>
      <c r="I43" s="75"/>
      <c r="J43" s="75"/>
      <c r="K43" s="84"/>
    </row>
    <row r="44" spans="1:11" ht="12.95" customHeight="1" x14ac:dyDescent="0.2">
      <c r="A44" s="79"/>
      <c r="B44" s="75"/>
      <c r="C44" s="75"/>
      <c r="D44" s="75"/>
      <c r="E44" s="75"/>
      <c r="F44" s="75"/>
      <c r="G44" s="75"/>
      <c r="H44" s="75"/>
      <c r="I44" s="75"/>
      <c r="J44" s="75"/>
      <c r="K44" s="84"/>
    </row>
    <row r="45" spans="1:11" ht="12.95" customHeight="1" x14ac:dyDescent="0.2">
      <c r="A45" s="79"/>
      <c r="B45" s="75"/>
      <c r="C45" s="75"/>
      <c r="D45" s="75"/>
      <c r="E45" s="75"/>
      <c r="F45" s="75"/>
      <c r="G45" s="75"/>
      <c r="H45" s="75"/>
      <c r="I45" s="75"/>
      <c r="J45" s="75"/>
      <c r="K45" s="84"/>
    </row>
    <row r="46" spans="1:11" ht="12.95" customHeight="1" x14ac:dyDescent="0.2">
      <c r="A46" s="79"/>
      <c r="B46" s="75"/>
      <c r="C46" s="75"/>
      <c r="D46" s="75"/>
      <c r="E46" s="75"/>
      <c r="F46" s="75"/>
      <c r="G46" s="75"/>
      <c r="H46" s="75"/>
      <c r="I46" s="75"/>
      <c r="J46" s="75"/>
      <c r="K46" s="84"/>
    </row>
    <row r="47" spans="1:11" ht="12.95" customHeight="1" x14ac:dyDescent="0.2">
      <c r="A47" s="79"/>
      <c r="B47" s="75"/>
      <c r="C47" s="75"/>
      <c r="D47" s="75"/>
      <c r="E47" s="75"/>
      <c r="F47" s="75"/>
      <c r="G47" s="75"/>
      <c r="H47" s="75"/>
      <c r="I47" s="75"/>
      <c r="J47" s="75"/>
      <c r="K47" s="84"/>
    </row>
    <row r="48" spans="1:11" ht="12.95" customHeight="1" x14ac:dyDescent="0.2">
      <c r="A48" s="79"/>
      <c r="B48" s="75"/>
      <c r="C48" s="75"/>
      <c r="D48" s="75"/>
      <c r="E48" s="75"/>
      <c r="F48" s="75"/>
      <c r="G48" s="75"/>
      <c r="H48" s="75"/>
      <c r="I48" s="75"/>
      <c r="J48" s="75"/>
      <c r="K48" s="84"/>
    </row>
    <row r="49" spans="1:11" ht="12.95" customHeight="1" x14ac:dyDescent="0.2">
      <c r="A49" s="79"/>
      <c r="B49" s="75"/>
      <c r="C49" s="75"/>
      <c r="D49" s="75"/>
      <c r="E49" s="75"/>
      <c r="F49" s="75"/>
      <c r="G49" s="75"/>
      <c r="H49" s="75"/>
      <c r="I49" s="75"/>
      <c r="J49" s="75"/>
      <c r="K49" s="84"/>
    </row>
    <row r="50" spans="1:11" ht="12.95" customHeight="1" x14ac:dyDescent="0.2">
      <c r="A50" s="79"/>
      <c r="B50" s="75"/>
      <c r="C50" s="75"/>
      <c r="D50" s="75"/>
      <c r="E50" s="75"/>
      <c r="F50" s="75"/>
      <c r="G50" s="75"/>
      <c r="H50" s="75"/>
      <c r="I50" s="75"/>
      <c r="J50" s="75"/>
      <c r="K50" s="84"/>
    </row>
    <row r="51" spans="1:11" ht="12.95" customHeight="1" x14ac:dyDescent="0.2">
      <c r="A51" s="79"/>
      <c r="B51" s="75"/>
      <c r="C51" s="75"/>
      <c r="D51" s="75"/>
      <c r="E51" s="75"/>
      <c r="F51" s="75"/>
      <c r="G51" s="75"/>
      <c r="H51" s="75"/>
      <c r="I51" s="75"/>
      <c r="J51" s="75"/>
      <c r="K51" s="84"/>
    </row>
    <row r="52" spans="1:11" ht="12.95" customHeight="1" x14ac:dyDescent="0.2">
      <c r="A52" s="79"/>
      <c r="B52" s="75"/>
      <c r="C52" s="75"/>
      <c r="D52" s="75"/>
      <c r="E52" s="75"/>
      <c r="F52" s="75"/>
      <c r="G52" s="75"/>
      <c r="H52" s="75"/>
      <c r="I52" s="75"/>
      <c r="J52" s="75"/>
      <c r="K52" s="84"/>
    </row>
    <row r="53" spans="1:11" ht="12.95" customHeight="1" x14ac:dyDescent="0.2">
      <c r="A53" s="79"/>
      <c r="B53" s="75"/>
      <c r="C53" s="75"/>
      <c r="D53" s="75"/>
      <c r="E53" s="75"/>
      <c r="F53" s="75"/>
      <c r="G53" s="75"/>
      <c r="H53" s="75"/>
      <c r="I53" s="75"/>
      <c r="J53" s="75"/>
      <c r="K53" s="84"/>
    </row>
    <row r="54" spans="1:11" ht="12.95" customHeight="1" x14ac:dyDescent="0.2">
      <c r="A54" s="79"/>
      <c r="B54" s="75"/>
      <c r="C54" s="75"/>
      <c r="D54" s="75"/>
      <c r="E54" s="75"/>
      <c r="F54" s="75"/>
      <c r="G54" s="75"/>
      <c r="H54" s="75"/>
      <c r="I54" s="75"/>
      <c r="J54" s="75"/>
      <c r="K54" s="84"/>
    </row>
    <row r="55" spans="1:11" ht="12.95" customHeight="1" x14ac:dyDescent="0.2">
      <c r="A55" s="79"/>
      <c r="B55" s="75"/>
      <c r="C55" s="75"/>
      <c r="D55" s="75"/>
      <c r="E55" s="75"/>
      <c r="F55" s="75"/>
      <c r="G55" s="75"/>
      <c r="H55" s="75"/>
      <c r="I55" s="75"/>
      <c r="J55" s="75"/>
      <c r="K55" s="84"/>
    </row>
    <row r="56" spans="1:11" ht="12.95" customHeight="1" x14ac:dyDescent="0.2">
      <c r="A56" s="79"/>
      <c r="B56" s="75"/>
      <c r="C56" s="75"/>
      <c r="D56" s="75"/>
      <c r="E56" s="75"/>
      <c r="F56" s="75"/>
      <c r="G56" s="75"/>
      <c r="H56" s="75"/>
      <c r="I56" s="75"/>
      <c r="J56" s="75"/>
      <c r="K56" s="84"/>
    </row>
    <row r="57" spans="1:11" ht="12.95" customHeight="1" x14ac:dyDescent="0.2">
      <c r="A57" s="79"/>
      <c r="B57" s="75"/>
      <c r="C57" s="75"/>
      <c r="D57" s="75"/>
      <c r="E57" s="75"/>
      <c r="F57" s="75"/>
      <c r="G57" s="75"/>
      <c r="H57" s="75"/>
      <c r="I57" s="75"/>
      <c r="J57" s="75"/>
      <c r="K57" s="84"/>
    </row>
    <row r="58" spans="1:11" ht="12.95" customHeight="1" x14ac:dyDescent="0.2">
      <c r="A58" s="79"/>
      <c r="B58" s="75"/>
      <c r="C58" s="75"/>
      <c r="D58" s="75"/>
      <c r="E58" s="75"/>
      <c r="F58" s="75"/>
      <c r="G58" s="75"/>
      <c r="H58" s="75"/>
      <c r="I58" s="75"/>
      <c r="J58" s="75"/>
      <c r="K58" s="84"/>
    </row>
    <row r="59" spans="1:11" ht="12.95" customHeight="1" x14ac:dyDescent="0.2">
      <c r="A59" s="79"/>
      <c r="B59" s="75"/>
      <c r="C59" s="75"/>
      <c r="D59" s="75"/>
      <c r="E59" s="75"/>
      <c r="F59" s="75"/>
      <c r="G59" s="75"/>
      <c r="H59" s="75"/>
      <c r="I59" s="75"/>
      <c r="J59" s="75"/>
      <c r="K59" s="84"/>
    </row>
    <row r="60" spans="1:11" ht="12.95" customHeight="1" x14ac:dyDescent="0.2">
      <c r="A60" s="79"/>
      <c r="B60" s="75"/>
      <c r="C60" s="75"/>
      <c r="D60" s="75"/>
      <c r="E60" s="75"/>
      <c r="F60" s="75"/>
      <c r="G60" s="75"/>
      <c r="H60" s="75"/>
      <c r="I60" s="75"/>
      <c r="J60" s="75"/>
      <c r="K60" s="84"/>
    </row>
    <row r="61" spans="1:11" ht="12.95" customHeight="1" x14ac:dyDescent="0.2">
      <c r="A61" s="79"/>
      <c r="B61" s="75"/>
      <c r="C61" s="75"/>
      <c r="D61" s="75"/>
      <c r="E61" s="75"/>
      <c r="F61" s="75"/>
      <c r="G61" s="75"/>
      <c r="H61" s="75"/>
      <c r="I61" s="75"/>
      <c r="J61" s="75"/>
      <c r="K61" s="84"/>
    </row>
    <row r="62" spans="1:11" ht="12.95" customHeight="1" x14ac:dyDescent="0.2">
      <c r="A62" s="79"/>
      <c r="B62" s="75"/>
      <c r="C62" s="75"/>
      <c r="D62" s="75"/>
      <c r="E62" s="75"/>
      <c r="F62" s="75"/>
      <c r="G62" s="75"/>
      <c r="H62" s="75"/>
      <c r="I62" s="75"/>
      <c r="J62" s="75"/>
      <c r="K62" s="84"/>
    </row>
    <row r="63" spans="1:11" ht="12.95" customHeight="1" x14ac:dyDescent="0.2">
      <c r="A63" s="79"/>
      <c r="B63" s="75"/>
      <c r="C63" s="75"/>
      <c r="D63" s="75"/>
      <c r="E63" s="75"/>
      <c r="F63" s="75"/>
      <c r="G63" s="75"/>
      <c r="H63" s="75"/>
      <c r="I63" s="75"/>
      <c r="J63" s="75"/>
      <c r="K63" s="84"/>
    </row>
    <row r="64" spans="1:11" ht="12.95" customHeight="1" x14ac:dyDescent="0.2">
      <c r="A64" s="79"/>
      <c r="B64" s="75"/>
      <c r="C64" s="75"/>
      <c r="D64" s="75"/>
      <c r="E64" s="75"/>
      <c r="F64" s="75"/>
      <c r="G64" s="75"/>
      <c r="H64" s="75"/>
      <c r="I64" s="75"/>
      <c r="J64" s="75"/>
      <c r="K64" s="84"/>
    </row>
    <row r="65" spans="1:11" ht="12.95" customHeight="1" x14ac:dyDescent="0.2">
      <c r="A65" s="79"/>
      <c r="B65" s="75"/>
      <c r="C65" s="75"/>
      <c r="D65" s="75"/>
      <c r="E65" s="75"/>
      <c r="F65" s="75"/>
      <c r="G65" s="75"/>
      <c r="H65" s="75"/>
      <c r="I65" s="75"/>
      <c r="J65" s="75"/>
      <c r="K65" s="84"/>
    </row>
    <row r="66" spans="1:11" ht="12.95" customHeight="1" x14ac:dyDescent="0.2">
      <c r="A66" s="79"/>
      <c r="B66" s="75"/>
      <c r="C66" s="75"/>
      <c r="D66" s="75"/>
      <c r="E66" s="75"/>
      <c r="F66" s="75"/>
      <c r="G66" s="75"/>
      <c r="H66" s="75"/>
      <c r="I66" s="75"/>
      <c r="J66" s="75"/>
      <c r="K66" s="84"/>
    </row>
    <row r="67" spans="1:11" ht="12.95" customHeight="1" x14ac:dyDescent="0.2">
      <c r="A67" s="79"/>
      <c r="B67" s="75"/>
      <c r="C67" s="75"/>
      <c r="D67" s="75"/>
      <c r="E67" s="75"/>
      <c r="F67" s="75"/>
      <c r="G67" s="75"/>
      <c r="H67" s="75"/>
      <c r="I67" s="75"/>
      <c r="J67" s="75"/>
      <c r="K67" s="84"/>
    </row>
    <row r="68" spans="1:11" ht="12.95" customHeight="1" x14ac:dyDescent="0.2">
      <c r="A68" s="79"/>
      <c r="B68" s="75"/>
      <c r="C68" s="75"/>
      <c r="D68" s="75"/>
      <c r="E68" s="75"/>
      <c r="F68" s="75"/>
      <c r="G68" s="75"/>
      <c r="H68" s="75"/>
      <c r="I68" s="75"/>
      <c r="J68" s="75"/>
      <c r="K68" s="84"/>
    </row>
    <row r="69" spans="1:11" ht="12.95" customHeight="1" x14ac:dyDescent="0.2">
      <c r="A69" s="79"/>
      <c r="B69" s="75"/>
      <c r="C69" s="75"/>
      <c r="D69" s="75"/>
      <c r="E69" s="75"/>
      <c r="F69" s="75"/>
      <c r="G69" s="75"/>
      <c r="H69" s="75"/>
      <c r="I69" s="75"/>
      <c r="J69" s="75"/>
      <c r="K69" s="84"/>
    </row>
    <row r="70" spans="1:11" ht="12.95" customHeight="1" x14ac:dyDescent="0.2">
      <c r="A70" s="79"/>
      <c r="B70" s="75"/>
      <c r="C70" s="75"/>
      <c r="D70" s="75"/>
      <c r="E70" s="75"/>
      <c r="F70" s="75"/>
      <c r="G70" s="75"/>
      <c r="H70" s="75"/>
      <c r="I70" s="75"/>
      <c r="J70" s="75"/>
      <c r="K70" s="84"/>
    </row>
    <row r="71" spans="1:11" ht="12.95" customHeight="1" x14ac:dyDescent="0.2">
      <c r="A71" s="79"/>
      <c r="B71" s="75"/>
      <c r="C71" s="75"/>
      <c r="D71" s="75"/>
      <c r="E71" s="75"/>
      <c r="F71" s="75"/>
      <c r="G71" s="75"/>
      <c r="H71" s="75"/>
      <c r="I71" s="75"/>
      <c r="J71" s="75"/>
      <c r="K71" s="84"/>
    </row>
    <row r="72" spans="1:11" ht="12.95" customHeight="1" x14ac:dyDescent="0.2">
      <c r="A72" s="79"/>
      <c r="B72" s="75"/>
      <c r="C72" s="75"/>
      <c r="D72" s="75"/>
      <c r="E72" s="75"/>
      <c r="F72" s="75"/>
      <c r="G72" s="75"/>
      <c r="H72" s="75"/>
      <c r="I72" s="75"/>
      <c r="J72" s="75"/>
      <c r="K72" s="84"/>
    </row>
    <row r="73" spans="1:11" ht="12.95" customHeight="1" x14ac:dyDescent="0.2">
      <c r="A73" s="79"/>
      <c r="B73" s="75"/>
      <c r="C73" s="75"/>
      <c r="D73" s="75"/>
      <c r="E73" s="75"/>
      <c r="F73" s="75"/>
      <c r="G73" s="75"/>
      <c r="H73" s="75"/>
      <c r="I73" s="75"/>
      <c r="J73" s="75"/>
      <c r="K73" s="84"/>
    </row>
    <row r="74" spans="1:11" ht="12.95" customHeight="1" x14ac:dyDescent="0.2">
      <c r="A74" s="79"/>
      <c r="B74" s="75"/>
      <c r="C74" s="75"/>
      <c r="D74" s="75"/>
      <c r="E74" s="75"/>
      <c r="F74" s="75"/>
      <c r="G74" s="75"/>
      <c r="H74" s="75"/>
      <c r="I74" s="75"/>
      <c r="J74" s="75"/>
      <c r="K74" s="84"/>
    </row>
    <row r="75" spans="1:11" ht="12.95" customHeight="1" x14ac:dyDescent="0.2">
      <c r="A75" s="79"/>
      <c r="B75" s="75"/>
      <c r="C75" s="75"/>
      <c r="D75" s="75"/>
      <c r="E75" s="75"/>
      <c r="F75" s="75"/>
      <c r="G75" s="75"/>
      <c r="H75" s="75"/>
      <c r="I75" s="75"/>
      <c r="J75" s="75"/>
      <c r="K75" s="84"/>
    </row>
    <row r="76" spans="1:11" ht="12.95" customHeight="1" x14ac:dyDescent="0.2">
      <c r="A76" s="79"/>
      <c r="B76" s="75"/>
      <c r="C76" s="75"/>
      <c r="D76" s="75"/>
      <c r="E76" s="75"/>
      <c r="F76" s="75"/>
      <c r="G76" s="75"/>
      <c r="H76" s="75"/>
      <c r="I76" s="75"/>
      <c r="J76" s="75"/>
      <c r="K76" s="84"/>
    </row>
    <row r="77" spans="1:11" ht="12.95" customHeight="1" x14ac:dyDescent="0.2">
      <c r="A77" s="79"/>
      <c r="B77" s="75"/>
      <c r="C77" s="75"/>
      <c r="D77" s="75"/>
      <c r="E77" s="75"/>
      <c r="F77" s="75"/>
      <c r="G77" s="75"/>
      <c r="H77" s="75"/>
      <c r="I77" s="75"/>
      <c r="J77" s="75"/>
      <c r="K77" s="84"/>
    </row>
    <row r="78" spans="1:11" ht="12.95" customHeight="1" x14ac:dyDescent="0.2">
      <c r="A78" s="79"/>
      <c r="B78" s="75"/>
      <c r="C78" s="75"/>
      <c r="D78" s="75"/>
      <c r="E78" s="75"/>
      <c r="F78" s="75"/>
      <c r="G78" s="75"/>
      <c r="H78" s="75"/>
      <c r="I78" s="75"/>
      <c r="J78" s="75"/>
      <c r="K78" s="84"/>
    </row>
    <row r="79" spans="1:11" ht="12.95" customHeight="1" x14ac:dyDescent="0.2">
      <c r="A79" s="79"/>
      <c r="B79" s="75"/>
      <c r="C79" s="75"/>
      <c r="D79" s="75"/>
      <c r="E79" s="75"/>
      <c r="F79" s="75"/>
      <c r="G79" s="75"/>
      <c r="H79" s="75"/>
      <c r="I79" s="75"/>
      <c r="J79" s="75"/>
      <c r="K79" s="84"/>
    </row>
    <row r="80" spans="1:11" ht="12.95" customHeight="1" x14ac:dyDescent="0.2">
      <c r="A80" s="79"/>
      <c r="B80" s="75"/>
      <c r="C80" s="75"/>
      <c r="D80" s="75"/>
      <c r="E80" s="75"/>
      <c r="F80" s="75"/>
      <c r="G80" s="75"/>
      <c r="H80" s="75"/>
      <c r="I80" s="75"/>
      <c r="J80" s="75"/>
      <c r="K80" s="84"/>
    </row>
    <row r="81" spans="1:11" ht="12.95" customHeight="1" x14ac:dyDescent="0.2">
      <c r="A81" s="79"/>
      <c r="B81" s="75"/>
      <c r="C81" s="75"/>
      <c r="D81" s="75"/>
      <c r="E81" s="75"/>
      <c r="F81" s="75"/>
      <c r="G81" s="75"/>
      <c r="H81" s="75"/>
      <c r="I81" s="75"/>
      <c r="J81" s="75"/>
      <c r="K81" s="84"/>
    </row>
    <row r="82" spans="1:11" ht="12.95" customHeight="1" x14ac:dyDescent="0.2">
      <c r="A82" s="79"/>
      <c r="B82" s="75"/>
      <c r="C82" s="75"/>
      <c r="D82" s="75"/>
      <c r="E82" s="75"/>
      <c r="F82" s="75"/>
      <c r="G82" s="75"/>
      <c r="H82" s="75"/>
      <c r="I82" s="75"/>
      <c r="J82" s="75"/>
      <c r="K82" s="84"/>
    </row>
    <row r="83" spans="1:11" ht="12.95" customHeight="1" x14ac:dyDescent="0.2">
      <c r="A83" s="79"/>
      <c r="B83" s="75"/>
      <c r="C83" s="75"/>
      <c r="D83" s="75"/>
      <c r="E83" s="75"/>
      <c r="F83" s="75"/>
      <c r="G83" s="75"/>
      <c r="H83" s="75"/>
      <c r="I83" s="75"/>
      <c r="J83" s="75"/>
      <c r="K83" s="84"/>
    </row>
    <row r="84" spans="1:11" ht="12.95" customHeight="1" x14ac:dyDescent="0.2">
      <c r="A84" s="79"/>
      <c r="B84" s="75"/>
      <c r="C84" s="75"/>
      <c r="D84" s="75"/>
      <c r="E84" s="75"/>
      <c r="F84" s="75"/>
      <c r="G84" s="75"/>
      <c r="H84" s="75"/>
      <c r="I84" s="75"/>
      <c r="J84" s="75"/>
      <c r="K84" s="84"/>
    </row>
    <row r="85" spans="1:11" ht="12.95" customHeight="1" x14ac:dyDescent="0.2">
      <c r="A85" s="79"/>
      <c r="B85" s="75"/>
      <c r="C85" s="75"/>
      <c r="D85" s="75"/>
      <c r="E85" s="75"/>
      <c r="F85" s="75"/>
      <c r="G85" s="75"/>
      <c r="H85" s="75"/>
      <c r="I85" s="75"/>
      <c r="J85" s="75"/>
      <c r="K85" s="84"/>
    </row>
    <row r="86" spans="1:11" ht="12.95" customHeight="1" x14ac:dyDescent="0.2">
      <c r="A86" s="79"/>
      <c r="B86" s="75"/>
      <c r="C86" s="75"/>
      <c r="D86" s="75"/>
      <c r="E86" s="75"/>
      <c r="F86" s="75"/>
      <c r="G86" s="75"/>
      <c r="H86" s="75"/>
      <c r="I86" s="75"/>
      <c r="J86" s="75"/>
      <c r="K86" s="84"/>
    </row>
    <row r="87" spans="1:11" ht="12.95" customHeight="1" x14ac:dyDescent="0.2">
      <c r="A87" s="79"/>
      <c r="B87" s="75"/>
      <c r="C87" s="75"/>
      <c r="D87" s="75"/>
      <c r="E87" s="75"/>
      <c r="F87" s="75"/>
      <c r="G87" s="75"/>
      <c r="H87" s="75"/>
      <c r="I87" s="75"/>
      <c r="J87" s="75"/>
      <c r="K87" s="84"/>
    </row>
    <row r="88" spans="1:11" ht="12.95" customHeight="1" x14ac:dyDescent="0.2">
      <c r="A88" s="79"/>
      <c r="B88" s="75"/>
      <c r="C88" s="75"/>
      <c r="D88" s="75"/>
      <c r="E88" s="75"/>
      <c r="F88" s="75"/>
      <c r="G88" s="75"/>
      <c r="H88" s="75"/>
      <c r="I88" s="75"/>
      <c r="J88" s="75"/>
      <c r="K88" s="84"/>
    </row>
    <row r="89" spans="1:11" ht="12.95" customHeight="1" x14ac:dyDescent="0.2">
      <c r="A89" s="79"/>
      <c r="B89" s="75"/>
      <c r="C89" s="75"/>
      <c r="D89" s="75"/>
      <c r="E89" s="75"/>
      <c r="F89" s="75"/>
      <c r="G89" s="75"/>
      <c r="H89" s="75"/>
      <c r="I89" s="75"/>
      <c r="J89" s="75"/>
      <c r="K89" s="84"/>
    </row>
    <row r="90" spans="1:11" ht="12.95" customHeight="1" x14ac:dyDescent="0.2">
      <c r="A90" s="79"/>
      <c r="B90" s="75"/>
      <c r="C90" s="75"/>
      <c r="D90" s="75"/>
      <c r="E90" s="75"/>
      <c r="F90" s="75"/>
      <c r="G90" s="75"/>
      <c r="H90" s="75"/>
      <c r="I90" s="75"/>
      <c r="J90" s="75"/>
      <c r="K90" s="84"/>
    </row>
    <row r="91" spans="1:11" ht="12.95" customHeight="1" x14ac:dyDescent="0.2">
      <c r="A91" s="79"/>
      <c r="B91" s="75"/>
      <c r="C91" s="75"/>
      <c r="D91" s="75"/>
      <c r="E91" s="75"/>
      <c r="F91" s="75"/>
      <c r="G91" s="75"/>
      <c r="H91" s="75"/>
      <c r="I91" s="75"/>
      <c r="J91" s="75"/>
      <c r="K91" s="84"/>
    </row>
    <row r="92" spans="1:11" ht="12.95" customHeight="1" x14ac:dyDescent="0.2">
      <c r="A92" s="79"/>
      <c r="B92" s="75"/>
      <c r="C92" s="75"/>
      <c r="D92" s="75"/>
      <c r="E92" s="75"/>
      <c r="F92" s="75"/>
      <c r="G92" s="75"/>
      <c r="H92" s="75"/>
      <c r="I92" s="75"/>
      <c r="J92" s="75"/>
      <c r="K92" s="84"/>
    </row>
    <row r="93" spans="1:11" ht="12.95" customHeight="1" x14ac:dyDescent="0.2">
      <c r="A93" s="79"/>
      <c r="B93" s="75"/>
      <c r="C93" s="75"/>
      <c r="D93" s="75"/>
      <c r="E93" s="75"/>
      <c r="F93" s="75"/>
      <c r="G93" s="75"/>
      <c r="H93" s="75"/>
      <c r="I93" s="75"/>
      <c r="J93" s="75"/>
      <c r="K93" s="84"/>
    </row>
    <row r="94" spans="1:11" ht="12.95" customHeight="1" x14ac:dyDescent="0.2">
      <c r="A94" s="79"/>
      <c r="B94" s="75"/>
      <c r="C94" s="75"/>
      <c r="D94" s="75"/>
      <c r="E94" s="75"/>
      <c r="F94" s="75"/>
      <c r="G94" s="75"/>
      <c r="H94" s="75"/>
      <c r="I94" s="75"/>
      <c r="J94" s="75"/>
      <c r="K94" s="84"/>
    </row>
    <row r="95" spans="1:11" ht="12.95" customHeight="1" x14ac:dyDescent="0.2">
      <c r="A95" s="79"/>
      <c r="B95" s="75"/>
      <c r="C95" s="75"/>
      <c r="D95" s="75"/>
      <c r="E95" s="75"/>
      <c r="F95" s="75"/>
      <c r="G95" s="75"/>
      <c r="H95" s="75"/>
      <c r="I95" s="75"/>
      <c r="J95" s="75"/>
      <c r="K95" s="84"/>
    </row>
    <row r="96" spans="1:11" ht="12.95" customHeight="1" x14ac:dyDescent="0.2">
      <c r="A96" s="79"/>
      <c r="B96" s="75"/>
      <c r="C96" s="75"/>
      <c r="D96" s="75"/>
      <c r="E96" s="75"/>
      <c r="F96" s="75"/>
      <c r="G96" s="75"/>
      <c r="H96" s="75"/>
      <c r="I96" s="75"/>
      <c r="J96" s="75"/>
      <c r="K96" s="84"/>
    </row>
    <row r="97" spans="1:11" ht="12.95" customHeight="1" x14ac:dyDescent="0.2">
      <c r="A97" s="79"/>
      <c r="B97" s="75"/>
      <c r="C97" s="75"/>
      <c r="D97" s="75"/>
      <c r="E97" s="75"/>
      <c r="F97" s="75"/>
      <c r="G97" s="75"/>
      <c r="H97" s="75"/>
      <c r="I97" s="75"/>
      <c r="J97" s="75"/>
      <c r="K97" s="84"/>
    </row>
    <row r="98" spans="1:11" ht="12.95" customHeight="1" x14ac:dyDescent="0.2">
      <c r="A98" s="79"/>
      <c r="B98" s="75"/>
      <c r="C98" s="75"/>
      <c r="D98" s="75"/>
      <c r="E98" s="75"/>
      <c r="F98" s="75"/>
      <c r="G98" s="75"/>
      <c r="H98" s="75"/>
      <c r="I98" s="75"/>
      <c r="J98" s="75"/>
      <c r="K98" s="84"/>
    </row>
    <row r="99" spans="1:11" ht="12.95" customHeight="1" x14ac:dyDescent="0.2">
      <c r="A99" s="79"/>
      <c r="B99" s="75"/>
      <c r="C99" s="75"/>
      <c r="D99" s="75"/>
      <c r="E99" s="75"/>
      <c r="F99" s="75"/>
      <c r="G99" s="75"/>
      <c r="H99" s="75"/>
      <c r="I99" s="75"/>
      <c r="J99" s="75"/>
      <c r="K99" s="84"/>
    </row>
    <row r="100" spans="1:11" ht="12.95" customHeight="1" x14ac:dyDescent="0.2">
      <c r="A100" s="79"/>
      <c r="B100" s="75"/>
      <c r="C100" s="75"/>
      <c r="D100" s="75"/>
      <c r="E100" s="75"/>
      <c r="F100" s="75"/>
      <c r="G100" s="75"/>
      <c r="H100" s="75"/>
      <c r="I100" s="75"/>
      <c r="J100" s="75"/>
      <c r="K100" s="84"/>
    </row>
    <row r="101" spans="1:11" ht="12.95" customHeight="1" x14ac:dyDescent="0.2">
      <c r="A101" s="79"/>
      <c r="B101" s="75"/>
      <c r="C101" s="75"/>
      <c r="D101" s="75"/>
      <c r="E101" s="75"/>
      <c r="F101" s="75"/>
      <c r="G101" s="75"/>
      <c r="H101" s="75"/>
      <c r="I101" s="75"/>
      <c r="J101" s="75"/>
      <c r="K101" s="84"/>
    </row>
    <row r="102" spans="1:11" ht="12.95" customHeight="1" x14ac:dyDescent="0.2">
      <c r="A102" s="79"/>
      <c r="B102" s="75"/>
      <c r="C102" s="75"/>
      <c r="D102" s="75"/>
      <c r="E102" s="75"/>
      <c r="F102" s="75"/>
      <c r="G102" s="75"/>
      <c r="H102" s="75"/>
      <c r="I102" s="75"/>
      <c r="J102" s="75"/>
      <c r="K102" s="84"/>
    </row>
    <row r="103" spans="1:11" ht="12.95" customHeight="1" x14ac:dyDescent="0.2">
      <c r="A103" s="79"/>
      <c r="B103" s="75"/>
      <c r="C103" s="75"/>
      <c r="D103" s="75"/>
      <c r="E103" s="75"/>
      <c r="F103" s="75"/>
      <c r="G103" s="75"/>
      <c r="H103" s="75"/>
      <c r="I103" s="75"/>
      <c r="J103" s="75"/>
      <c r="K103" s="84"/>
    </row>
    <row r="104" spans="1:11" ht="12.95" customHeight="1" x14ac:dyDescent="0.2">
      <c r="A104" s="79"/>
      <c r="B104" s="75"/>
      <c r="C104" s="75"/>
      <c r="D104" s="75"/>
      <c r="E104" s="75"/>
      <c r="F104" s="75"/>
      <c r="G104" s="75"/>
      <c r="H104" s="75"/>
      <c r="I104" s="75"/>
      <c r="J104" s="75"/>
      <c r="K104" s="84"/>
    </row>
    <row r="105" spans="1:11" ht="12.95" customHeight="1" x14ac:dyDescent="0.2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</row>
    <row r="106" spans="1:11" ht="12.95" customHeight="1" x14ac:dyDescent="0.2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</row>
    <row r="107" spans="1:11" ht="12.95" customHeight="1" x14ac:dyDescent="0.2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</row>
    <row r="108" spans="1:11" ht="12.95" customHeight="1" x14ac:dyDescent="0.2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</row>
    <row r="109" spans="1:11" ht="12.95" customHeight="1" x14ac:dyDescent="0.2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</row>
    <row r="110" spans="1:11" ht="12.95" customHeight="1" x14ac:dyDescent="0.2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</row>
    <row r="111" spans="1:11" ht="12.95" customHeight="1" x14ac:dyDescent="0.2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</row>
    <row r="112" spans="1:11" ht="12.95" customHeight="1" x14ac:dyDescent="0.2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</row>
    <row r="113" spans="1:11" ht="12.95" customHeight="1" x14ac:dyDescent="0.2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</row>
    <row r="114" spans="1:11" ht="12.95" customHeight="1" x14ac:dyDescent="0.2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</row>
    <row r="115" spans="1:11" ht="12.95" customHeight="1" x14ac:dyDescent="0.2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</row>
    <row r="116" spans="1:11" ht="12.95" customHeight="1" x14ac:dyDescent="0.2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</row>
    <row r="117" spans="1:11" ht="12.95" customHeight="1" x14ac:dyDescent="0.2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</row>
    <row r="118" spans="1:11" ht="12.95" customHeight="1" x14ac:dyDescent="0.2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</row>
    <row r="119" spans="1:11" ht="12.95" customHeight="1" x14ac:dyDescent="0.2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</row>
    <row r="120" spans="1:11" ht="12.95" customHeight="1" x14ac:dyDescent="0.2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</row>
    <row r="121" spans="1:11" ht="12.95" customHeight="1" x14ac:dyDescent="0.2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</row>
    <row r="122" spans="1:11" ht="12.95" customHeight="1" x14ac:dyDescent="0.2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</row>
    <row r="123" spans="1:11" ht="12.95" customHeight="1" x14ac:dyDescent="0.2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</row>
    <row r="124" spans="1:11" ht="12.95" customHeight="1" x14ac:dyDescent="0.2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</row>
    <row r="125" spans="1:11" ht="12.95" customHeight="1" x14ac:dyDescent="0.2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</row>
    <row r="126" spans="1:11" ht="12.95" customHeight="1" x14ac:dyDescent="0.2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</row>
    <row r="127" spans="1:11" ht="12.95" customHeight="1" x14ac:dyDescent="0.2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</row>
    <row r="128" spans="1:11" ht="12.95" customHeight="1" x14ac:dyDescent="0.2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</row>
    <row r="129" spans="1:11" ht="12.95" customHeight="1" x14ac:dyDescent="0.2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</row>
    <row r="130" spans="1:11" ht="12.95" customHeight="1" x14ac:dyDescent="0.2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</row>
    <row r="131" spans="1:11" ht="12.95" customHeight="1" x14ac:dyDescent="0.2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</row>
    <row r="132" spans="1:11" ht="12.95" customHeight="1" x14ac:dyDescent="0.2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</row>
    <row r="133" spans="1:11" ht="12.95" customHeight="1" x14ac:dyDescent="0.2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</row>
    <row r="134" spans="1:11" ht="12.95" customHeight="1" x14ac:dyDescent="0.2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</row>
    <row r="135" spans="1:11" ht="12.95" customHeight="1" x14ac:dyDescent="0.2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</row>
    <row r="136" spans="1:11" ht="12.95" customHeight="1" x14ac:dyDescent="0.2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</row>
    <row r="137" spans="1:11" ht="12.95" customHeight="1" x14ac:dyDescent="0.2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</row>
    <row r="138" spans="1:11" ht="12.95" customHeight="1" x14ac:dyDescent="0.2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</row>
    <row r="139" spans="1:11" ht="12.95" customHeight="1" x14ac:dyDescent="0.2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</row>
    <row r="140" spans="1:11" ht="12.95" customHeight="1" x14ac:dyDescent="0.2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</row>
    <row r="141" spans="1:11" ht="12.95" customHeight="1" x14ac:dyDescent="0.2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</row>
    <row r="142" spans="1:11" ht="12.95" customHeight="1" x14ac:dyDescent="0.2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</row>
    <row r="143" spans="1:11" ht="12.95" customHeight="1" x14ac:dyDescent="0.2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</row>
    <row r="144" spans="1:11" ht="12.95" customHeight="1" x14ac:dyDescent="0.2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</row>
    <row r="145" spans="1:11" ht="12.95" customHeight="1" x14ac:dyDescent="0.2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</row>
    <row r="146" spans="1:11" ht="12.95" customHeight="1" x14ac:dyDescent="0.2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</row>
    <row r="147" spans="1:11" ht="12.95" customHeight="1" x14ac:dyDescent="0.2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</row>
    <row r="148" spans="1:11" ht="12.95" customHeight="1" x14ac:dyDescent="0.2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</row>
  </sheetData>
  <sheetProtection algorithmName="SHA-512" hashValue="j9+ROcSBlS05DgU6sfTI+zE2rvjcayhLgwhgtBgsb6YsAOQa8BpiDZtb/D3IWz2iQEgDMbfzhfHiOgFfn61IIw==" saltValue="V7hq7URwXnj2cmCzpKccBA==" spinCount="100000" sheet="1" objects="1" scenarios="1" selectLockedCells="1"/>
  <pageMargins left="0.75" right="0.75" top="1" bottom="1" header="0.5" footer="0.5"/>
  <pageSetup orientation="portrait" r:id="rId1"/>
  <headerFooter>
    <oddFooter>&amp;C&amp;"Helvetica,Regular"&amp;12&amp;K000000&amp;P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showGridLines="0" workbookViewId="0">
      <selection activeCell="B8" sqref="B8"/>
    </sheetView>
  </sheetViews>
  <sheetFormatPr defaultColWidth="8.85546875" defaultRowHeight="12.95" customHeight="1" x14ac:dyDescent="0.2"/>
  <cols>
    <col min="1" max="1" width="19.42578125" style="43" customWidth="1"/>
    <col min="2" max="256" width="8.85546875" style="43" customWidth="1"/>
  </cols>
  <sheetData>
    <row r="1" spans="1:10" ht="12.9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2.9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2.9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2.9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2.9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2.95" customHeight="1" x14ac:dyDescent="0.2">
      <c r="A6" s="2"/>
      <c r="B6" s="2"/>
      <c r="C6" s="2"/>
      <c r="D6" s="2"/>
      <c r="E6" s="2"/>
      <c r="F6" s="18"/>
      <c r="G6" s="2"/>
      <c r="H6" s="2"/>
      <c r="I6" s="2"/>
      <c r="J6" s="2"/>
    </row>
    <row r="7" spans="1:10" ht="14.1" customHeight="1" x14ac:dyDescent="0.2">
      <c r="A7" s="2"/>
      <c r="B7" s="7" t="s">
        <v>40</v>
      </c>
      <c r="C7" s="7" t="s">
        <v>3</v>
      </c>
      <c r="D7" s="9" t="s">
        <v>31</v>
      </c>
      <c r="E7" s="9" t="s">
        <v>32</v>
      </c>
      <c r="F7" s="37"/>
      <c r="G7" s="2"/>
      <c r="H7" s="2"/>
      <c r="I7" s="2"/>
      <c r="J7" s="2"/>
    </row>
    <row r="8" spans="1:10" ht="14.1" customHeight="1" x14ac:dyDescent="0.2">
      <c r="A8" s="21" t="s">
        <v>41</v>
      </c>
      <c r="B8" s="70"/>
      <c r="C8" s="70"/>
      <c r="D8" s="22"/>
      <c r="E8" s="10"/>
      <c r="F8" s="13" t="e">
        <f>B8*2000/C8</f>
        <v>#DIV/0!</v>
      </c>
      <c r="G8" s="22"/>
      <c r="H8" s="2"/>
      <c r="I8" s="2"/>
      <c r="J8" s="18"/>
    </row>
    <row r="9" spans="1:10" ht="14.1" customHeight="1" x14ac:dyDescent="0.2">
      <c r="A9" s="2"/>
      <c r="B9" s="14"/>
      <c r="C9" s="14"/>
      <c r="D9" s="2"/>
      <c r="E9" s="2"/>
      <c r="F9" s="27"/>
      <c r="G9" s="2"/>
      <c r="H9" s="2"/>
      <c r="I9" s="2"/>
      <c r="J9" s="2"/>
    </row>
    <row r="10" spans="1:10" ht="14.1" customHeight="1" x14ac:dyDescent="0.2">
      <c r="A10" s="21" t="s">
        <v>42</v>
      </c>
      <c r="B10" s="70"/>
      <c r="C10" s="70"/>
      <c r="D10" s="22"/>
      <c r="E10" s="10"/>
      <c r="F10" s="13" t="e">
        <f>B10*288000/C10</f>
        <v>#DIV/0!</v>
      </c>
      <c r="G10" s="22"/>
      <c r="H10" s="2"/>
      <c r="I10" s="2"/>
      <c r="J10" s="2"/>
    </row>
    <row r="11" spans="1:10" ht="14.1" customHeight="1" x14ac:dyDescent="0.2">
      <c r="A11" s="2"/>
      <c r="B11" s="14"/>
      <c r="C11" s="14"/>
      <c r="D11" s="20"/>
      <c r="E11" s="2"/>
      <c r="F11" s="27"/>
      <c r="G11" s="2"/>
      <c r="H11" s="2"/>
      <c r="I11" s="2"/>
      <c r="J11" s="2"/>
    </row>
    <row r="12" spans="1:10" ht="14.1" customHeight="1" x14ac:dyDescent="0.2">
      <c r="A12" s="21" t="s">
        <v>43</v>
      </c>
      <c r="B12" s="70"/>
      <c r="C12" s="70"/>
      <c r="D12" s="70"/>
      <c r="E12" s="40"/>
      <c r="F12" s="13" t="e">
        <f>((B12*24000)/(C12*D12))*1000</f>
        <v>#DIV/0!</v>
      </c>
      <c r="G12" s="22"/>
      <c r="H12" s="2"/>
      <c r="I12" s="2"/>
      <c r="J12" s="2"/>
    </row>
    <row r="13" spans="1:10" ht="14.1" customHeight="1" x14ac:dyDescent="0.2">
      <c r="A13" s="2"/>
      <c r="B13" s="14"/>
      <c r="C13" s="14"/>
      <c r="D13" s="14"/>
      <c r="E13" s="2"/>
      <c r="F13" s="27"/>
      <c r="G13" s="2"/>
      <c r="H13" s="2"/>
      <c r="I13" s="2"/>
      <c r="J13" s="2"/>
    </row>
    <row r="14" spans="1:10" ht="14.1" customHeight="1" x14ac:dyDescent="0.2">
      <c r="A14" s="21" t="s">
        <v>44</v>
      </c>
      <c r="B14" s="70"/>
      <c r="C14" s="70"/>
      <c r="D14" s="70"/>
      <c r="E14" s="12"/>
      <c r="F14" s="41" t="e">
        <f>(B14*24000)/(C14*D14)</f>
        <v>#DIV/0!</v>
      </c>
      <c r="G14" s="22"/>
      <c r="H14" s="2"/>
      <c r="I14" s="2"/>
      <c r="J14" s="2"/>
    </row>
    <row r="15" spans="1:10" ht="14.1" customHeight="1" x14ac:dyDescent="0.2">
      <c r="A15" s="2"/>
      <c r="B15" s="14"/>
      <c r="C15" s="14"/>
      <c r="D15" s="14"/>
      <c r="E15" s="20"/>
      <c r="F15" s="27"/>
      <c r="G15" s="2"/>
      <c r="H15" s="2"/>
      <c r="I15" s="2"/>
      <c r="J15" s="2"/>
    </row>
    <row r="16" spans="1:10" ht="14.1" customHeight="1" x14ac:dyDescent="0.2">
      <c r="A16" s="21" t="s">
        <v>45</v>
      </c>
      <c r="B16" s="70"/>
      <c r="C16" s="70"/>
      <c r="D16" s="70"/>
      <c r="E16" s="70"/>
      <c r="F16" s="24" t="e">
        <f>(B16*2000*1000)/((D16*E16*C16)/144)</f>
        <v>#DIV/0!</v>
      </c>
      <c r="G16" s="22"/>
      <c r="H16" s="2"/>
      <c r="I16" s="2"/>
      <c r="J16" s="2"/>
    </row>
    <row r="17" spans="1:10" ht="14.1" customHeight="1" x14ac:dyDescent="0.2">
      <c r="A17" s="2"/>
      <c r="B17" s="14"/>
      <c r="C17" s="14"/>
      <c r="D17" s="14"/>
      <c r="E17" s="14"/>
      <c r="F17" s="27"/>
      <c r="G17" s="2"/>
      <c r="H17" s="2"/>
      <c r="I17" s="2"/>
      <c r="J17" s="2"/>
    </row>
    <row r="18" spans="1:10" ht="14.1" customHeight="1" x14ac:dyDescent="0.2">
      <c r="A18" s="21" t="s">
        <v>46</v>
      </c>
      <c r="B18" s="70"/>
      <c r="C18" s="70"/>
      <c r="D18" s="70"/>
      <c r="E18" s="70"/>
      <c r="F18" s="41" t="e">
        <f>(B18*2000)/((D18*E18*C18)/144)</f>
        <v>#DIV/0!</v>
      </c>
      <c r="G18" s="22"/>
      <c r="H18" s="2"/>
      <c r="I18" s="2"/>
      <c r="J18" s="2"/>
    </row>
    <row r="19" spans="1:10" ht="12.95" customHeight="1" x14ac:dyDescent="0.2">
      <c r="A19" s="2"/>
      <c r="B19" s="17"/>
      <c r="C19" s="17"/>
      <c r="D19" s="17"/>
      <c r="E19" s="17"/>
      <c r="F19" s="29"/>
      <c r="G19" s="2"/>
      <c r="H19" s="2"/>
      <c r="I19" s="2"/>
      <c r="J19" s="2"/>
    </row>
    <row r="20" spans="1:10" ht="12.95" customHeight="1" x14ac:dyDescent="0.2">
      <c r="A20" s="2"/>
      <c r="B20" s="2"/>
      <c r="C20" s="2"/>
      <c r="D20" s="2"/>
      <c r="E20" s="2"/>
      <c r="F20" s="18"/>
      <c r="G20" s="2"/>
      <c r="H20" s="2"/>
      <c r="I20" s="2"/>
      <c r="J20" s="2"/>
    </row>
    <row r="21" spans="1:10" ht="12.9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9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2.95" customHeight="1" x14ac:dyDescent="0.2">
      <c r="A23" s="8" t="s">
        <v>18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ht="12.95" customHeight="1" x14ac:dyDescent="0.2">
      <c r="A24" s="8" t="s">
        <v>19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ht="12.95" customHeight="1" x14ac:dyDescent="0.2">
      <c r="A25" s="69" t="s">
        <v>122</v>
      </c>
      <c r="B25" s="2"/>
      <c r="C25" s="2"/>
      <c r="D25" s="2"/>
      <c r="E25" s="2"/>
      <c r="F25" s="2"/>
      <c r="G25" s="2"/>
      <c r="H25" s="2"/>
      <c r="I25" s="2"/>
      <c r="J25" s="2"/>
    </row>
  </sheetData>
  <sheetProtection sheet="1" objects="1" scenarios="1"/>
  <pageMargins left="0.75" right="0.75" top="1" bottom="1" header="0.5" footer="0.5"/>
  <pageSetup orientation="portrait"/>
  <headerFooter>
    <oddFooter>&amp;C&amp;"Helvetica,Regular"&amp;12&amp;K000000&amp;P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>
      <selection activeCell="D18" sqref="D18:E18"/>
    </sheetView>
  </sheetViews>
  <sheetFormatPr defaultColWidth="8.85546875" defaultRowHeight="12.95" customHeight="1" x14ac:dyDescent="0.2"/>
  <cols>
    <col min="1" max="1" width="17.85546875" style="44" customWidth="1"/>
    <col min="2" max="256" width="8.85546875" style="44" customWidth="1"/>
  </cols>
  <sheetData>
    <row r="1" spans="1:6" ht="12.95" customHeight="1" x14ac:dyDescent="0.2">
      <c r="A1" s="2"/>
      <c r="B1" s="2"/>
      <c r="C1" s="2"/>
      <c r="D1" s="2"/>
      <c r="E1" s="2"/>
      <c r="F1" s="2"/>
    </row>
    <row r="2" spans="1:6" ht="12.95" customHeight="1" x14ac:dyDescent="0.2">
      <c r="A2" s="2"/>
      <c r="B2" s="2"/>
      <c r="C2" s="2"/>
      <c r="D2" s="2"/>
      <c r="E2" s="2"/>
      <c r="F2" s="2"/>
    </row>
    <row r="3" spans="1:6" ht="12.95" customHeight="1" x14ac:dyDescent="0.2">
      <c r="A3" s="2"/>
      <c r="B3" s="2"/>
      <c r="C3" s="2"/>
      <c r="D3" s="2"/>
      <c r="E3" s="2"/>
      <c r="F3" s="2"/>
    </row>
    <row r="4" spans="1:6" ht="12.95" customHeight="1" x14ac:dyDescent="0.2">
      <c r="A4" s="2"/>
      <c r="B4" s="2"/>
      <c r="C4" s="2"/>
      <c r="D4" s="2"/>
      <c r="E4" s="2"/>
      <c r="F4" s="2"/>
    </row>
    <row r="5" spans="1:6" ht="12.95" customHeight="1" x14ac:dyDescent="0.2">
      <c r="A5" s="2"/>
      <c r="B5" s="2"/>
      <c r="C5" s="2"/>
      <c r="D5" s="2"/>
      <c r="E5" s="2"/>
      <c r="F5" s="2"/>
    </row>
    <row r="6" spans="1:6" ht="12.95" customHeight="1" x14ac:dyDescent="0.2">
      <c r="A6" s="2"/>
      <c r="B6" s="2"/>
      <c r="C6" s="2"/>
      <c r="D6" s="2"/>
      <c r="E6" s="2"/>
      <c r="F6" s="2"/>
    </row>
    <row r="7" spans="1:6" ht="14.1" customHeight="1" x14ac:dyDescent="0.2">
      <c r="A7" s="2"/>
      <c r="B7" s="7" t="s">
        <v>47</v>
      </c>
      <c r="C7" s="9" t="s">
        <v>3</v>
      </c>
      <c r="D7" s="7" t="s">
        <v>31</v>
      </c>
      <c r="E7" s="9" t="s">
        <v>32</v>
      </c>
      <c r="F7" s="20"/>
    </row>
    <row r="8" spans="1:6" ht="14.1" customHeight="1" x14ac:dyDescent="0.2">
      <c r="A8" s="21" t="s">
        <v>48</v>
      </c>
      <c r="B8" s="70"/>
      <c r="C8" s="12"/>
      <c r="D8" s="70"/>
      <c r="E8" s="12"/>
      <c r="F8" s="41">
        <f>B8*D8/12</f>
        <v>0</v>
      </c>
    </row>
    <row r="9" spans="1:6" ht="14.1" customHeight="1" x14ac:dyDescent="0.2">
      <c r="A9" s="2"/>
      <c r="B9" s="14"/>
      <c r="C9" s="2"/>
      <c r="D9" s="14"/>
      <c r="E9" s="2"/>
      <c r="F9" s="14"/>
    </row>
    <row r="10" spans="1:6" ht="14.1" customHeight="1" x14ac:dyDescent="0.2">
      <c r="A10" s="21" t="s">
        <v>49</v>
      </c>
      <c r="B10" s="11"/>
      <c r="C10" s="12"/>
      <c r="D10" s="70"/>
      <c r="E10" s="12"/>
      <c r="F10" s="24">
        <f>B10*D10*12</f>
        <v>0</v>
      </c>
    </row>
    <row r="11" spans="1:6" ht="14.1" customHeight="1" x14ac:dyDescent="0.2">
      <c r="A11" s="2"/>
      <c r="B11" s="92"/>
      <c r="C11" s="20"/>
      <c r="D11" s="14"/>
      <c r="E11" s="2"/>
      <c r="F11" s="14"/>
    </row>
    <row r="12" spans="1:6" ht="14.1" customHeight="1" x14ac:dyDescent="0.2">
      <c r="A12" s="21" t="s">
        <v>50</v>
      </c>
      <c r="B12" s="70"/>
      <c r="C12" s="70"/>
      <c r="D12" s="70"/>
      <c r="E12" s="12"/>
      <c r="F12" s="13">
        <f>B12*D12/12*C12</f>
        <v>0</v>
      </c>
    </row>
    <row r="13" spans="1:6" ht="14.1" customHeight="1" x14ac:dyDescent="0.2">
      <c r="A13" s="2"/>
      <c r="B13" s="14"/>
      <c r="C13" s="14"/>
      <c r="D13" s="27"/>
      <c r="E13" s="2"/>
      <c r="F13" s="14"/>
    </row>
    <row r="14" spans="1:6" ht="14.1" customHeight="1" x14ac:dyDescent="0.2">
      <c r="A14" s="21" t="s">
        <v>51</v>
      </c>
      <c r="B14" s="70"/>
      <c r="C14" s="70"/>
      <c r="D14" s="70"/>
      <c r="E14" s="12"/>
      <c r="F14" s="26">
        <f>B14*D14/12*C14/2000</f>
        <v>0</v>
      </c>
    </row>
    <row r="15" spans="1:6" ht="14.1" customHeight="1" x14ac:dyDescent="0.2">
      <c r="A15" s="2"/>
      <c r="B15" s="14"/>
      <c r="C15" s="17"/>
      <c r="D15" s="14"/>
      <c r="E15" s="20"/>
      <c r="F15" s="14"/>
    </row>
    <row r="16" spans="1:6" ht="14.1" customHeight="1" x14ac:dyDescent="0.2">
      <c r="A16" s="21" t="s">
        <v>52</v>
      </c>
      <c r="B16" s="70"/>
      <c r="C16" s="12"/>
      <c r="D16" s="70"/>
      <c r="E16" s="70"/>
      <c r="F16" s="24" t="e">
        <f>B16*12000*D16/E16</f>
        <v>#DIV/0!</v>
      </c>
    </row>
    <row r="17" spans="1:6" ht="14.1" customHeight="1" x14ac:dyDescent="0.2">
      <c r="A17" s="2"/>
      <c r="B17" s="14"/>
      <c r="C17" s="2"/>
      <c r="D17" s="14"/>
      <c r="E17" s="14"/>
      <c r="F17" s="14"/>
    </row>
    <row r="18" spans="1:6" ht="14.1" customHeight="1" x14ac:dyDescent="0.2">
      <c r="A18" s="21" t="s">
        <v>53</v>
      </c>
      <c r="B18" s="70"/>
      <c r="C18" s="12"/>
      <c r="D18" s="70"/>
      <c r="E18" s="70"/>
      <c r="F18" s="41" t="e">
        <f>B18*12*D18/E18</f>
        <v>#DIV/0!</v>
      </c>
    </row>
    <row r="19" spans="1:6" ht="12.95" customHeight="1" x14ac:dyDescent="0.2">
      <c r="A19" s="2"/>
      <c r="B19" s="17"/>
      <c r="C19" s="2"/>
      <c r="D19" s="17"/>
      <c r="E19" s="17"/>
      <c r="F19" s="17"/>
    </row>
    <row r="20" spans="1:6" ht="12.95" customHeight="1" x14ac:dyDescent="0.2">
      <c r="A20" s="2"/>
      <c r="B20" s="2"/>
      <c r="C20" s="2"/>
      <c r="D20" s="2"/>
      <c r="E20" s="2"/>
      <c r="F20" s="2"/>
    </row>
    <row r="21" spans="1:6" ht="12.95" customHeight="1" x14ac:dyDescent="0.2">
      <c r="A21" s="2"/>
      <c r="B21" s="2"/>
      <c r="C21" s="2"/>
      <c r="D21" s="2"/>
      <c r="E21" s="2"/>
      <c r="F21" s="2"/>
    </row>
    <row r="22" spans="1:6" ht="12.95" customHeight="1" x14ac:dyDescent="0.2">
      <c r="A22" s="8" t="s">
        <v>18</v>
      </c>
      <c r="B22" s="2"/>
      <c r="C22" s="2"/>
      <c r="D22" s="2"/>
      <c r="E22" s="2"/>
      <c r="F22" s="2"/>
    </row>
    <row r="23" spans="1:6" ht="12.95" customHeight="1" x14ac:dyDescent="0.2">
      <c r="A23" s="8" t="s">
        <v>19</v>
      </c>
      <c r="B23" s="2"/>
      <c r="C23" s="2"/>
      <c r="D23" s="2"/>
      <c r="E23" s="2"/>
      <c r="F23" s="2"/>
    </row>
    <row r="24" spans="1:6" ht="12.95" customHeight="1" x14ac:dyDescent="0.2">
      <c r="A24" s="69" t="s">
        <v>122</v>
      </c>
      <c r="B24" s="2"/>
      <c r="C24" s="2"/>
      <c r="D24" s="2"/>
      <c r="E24" s="2"/>
      <c r="F24" s="2"/>
    </row>
  </sheetData>
  <sheetProtection algorithmName="SHA-512" hashValue="IqgBAGBnfbal5Rrolutuh8b924FuhgBDO3A5oy0rR1VCdy+vUIEoNGDRh1MqU3YUPBGk9/ixgPQmDPe/ewYKtQ==" saltValue="5PVJdfp2SgNAytpzdkdDiw==" spinCount="100000" sheet="1" objects="1" scenarios="1"/>
  <pageMargins left="0.75" right="0.75" top="1" bottom="1" header="0.5" footer="0.5"/>
  <pageSetup orientation="portrait"/>
  <headerFooter>
    <oddFooter>&amp;C&amp;"Helvetica,Regular"&amp;12&amp;K000000&amp;P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"/>
  <sheetViews>
    <sheetView showGridLines="0" workbookViewId="0">
      <selection activeCell="B8" sqref="B8"/>
    </sheetView>
  </sheetViews>
  <sheetFormatPr defaultColWidth="8.85546875" defaultRowHeight="12.95" customHeight="1" x14ac:dyDescent="0.2"/>
  <cols>
    <col min="1" max="1" width="18.28515625" style="45" customWidth="1"/>
    <col min="2" max="256" width="8.85546875" style="45" customWidth="1"/>
  </cols>
  <sheetData>
    <row r="1" spans="1:6" ht="12.95" customHeight="1" x14ac:dyDescent="0.2">
      <c r="A1" s="2"/>
      <c r="B1" s="2"/>
      <c r="C1" s="2"/>
      <c r="D1" s="2"/>
      <c r="E1" s="2"/>
      <c r="F1" s="2"/>
    </row>
    <row r="2" spans="1:6" ht="12.95" customHeight="1" x14ac:dyDescent="0.2">
      <c r="A2" s="2"/>
      <c r="B2" s="2"/>
      <c r="C2" s="2"/>
      <c r="D2" s="2"/>
      <c r="E2" s="2"/>
      <c r="F2" s="2"/>
    </row>
    <row r="3" spans="1:6" ht="12.95" customHeight="1" x14ac:dyDescent="0.2">
      <c r="A3" s="2"/>
      <c r="B3" s="2"/>
      <c r="C3" s="2"/>
      <c r="D3" s="2"/>
      <c r="E3" s="2"/>
      <c r="F3" s="2"/>
    </row>
    <row r="4" spans="1:6" ht="12.95" customHeight="1" x14ac:dyDescent="0.2">
      <c r="A4" s="2"/>
      <c r="B4" s="2"/>
      <c r="C4" s="2"/>
      <c r="D4" s="2"/>
      <c r="E4" s="2"/>
      <c r="F4" s="2"/>
    </row>
    <row r="5" spans="1:6" ht="12.95" customHeight="1" x14ac:dyDescent="0.2">
      <c r="A5" s="2"/>
      <c r="B5" s="2"/>
      <c r="C5" s="2"/>
      <c r="D5" s="2"/>
      <c r="E5" s="2"/>
      <c r="F5" s="2"/>
    </row>
    <row r="6" spans="1:6" ht="12.95" customHeight="1" x14ac:dyDescent="0.2">
      <c r="A6" s="2"/>
      <c r="B6" s="2"/>
      <c r="C6" s="2"/>
      <c r="D6" s="2"/>
      <c r="E6" s="2"/>
      <c r="F6" s="2"/>
    </row>
    <row r="7" spans="1:6" ht="14.1" customHeight="1" x14ac:dyDescent="0.2">
      <c r="A7" s="2"/>
      <c r="B7" s="7" t="s">
        <v>54</v>
      </c>
      <c r="C7" s="9" t="s">
        <v>3</v>
      </c>
      <c r="D7" s="7" t="s">
        <v>31</v>
      </c>
      <c r="E7" s="9" t="s">
        <v>32</v>
      </c>
      <c r="F7" s="20"/>
    </row>
    <row r="8" spans="1:6" ht="14.1" customHeight="1" x14ac:dyDescent="0.2">
      <c r="A8" s="21" t="s">
        <v>55</v>
      </c>
      <c r="B8" s="72"/>
      <c r="C8" s="12"/>
      <c r="D8" s="72"/>
      <c r="E8" s="12"/>
      <c r="F8" s="13">
        <f>B8*D8/12000</f>
        <v>0</v>
      </c>
    </row>
    <row r="9" spans="1:6" ht="14.1" customHeight="1" x14ac:dyDescent="0.2">
      <c r="A9" s="2"/>
      <c r="B9" s="14"/>
      <c r="C9" s="2"/>
      <c r="D9" s="14"/>
      <c r="E9" s="2"/>
      <c r="F9" s="14"/>
    </row>
    <row r="10" spans="1:6" ht="14.1" customHeight="1" x14ac:dyDescent="0.2">
      <c r="A10" s="21" t="s">
        <v>56</v>
      </c>
      <c r="B10" s="70"/>
      <c r="C10" s="12"/>
      <c r="D10" s="70"/>
      <c r="E10" s="12"/>
      <c r="F10" s="24">
        <f>B10*D10/12000*144</f>
        <v>0</v>
      </c>
    </row>
    <row r="11" spans="1:6" ht="14.1" customHeight="1" x14ac:dyDescent="0.2">
      <c r="A11" s="2"/>
      <c r="B11" s="14"/>
      <c r="C11" s="20"/>
      <c r="D11" s="14"/>
      <c r="E11" s="2"/>
      <c r="F11" s="14"/>
    </row>
    <row r="12" spans="1:6" ht="14.1" customHeight="1" x14ac:dyDescent="0.2">
      <c r="A12" s="21" t="s">
        <v>57</v>
      </c>
      <c r="B12" s="70"/>
      <c r="C12" s="70"/>
      <c r="D12" s="70"/>
      <c r="E12" s="12"/>
      <c r="F12" s="24">
        <f>B12*D12/12000*C12</f>
        <v>0</v>
      </c>
    </row>
    <row r="13" spans="1:6" ht="14.1" customHeight="1" x14ac:dyDescent="0.2">
      <c r="A13" s="2"/>
      <c r="B13" s="14"/>
      <c r="C13" s="14"/>
      <c r="D13" s="14"/>
      <c r="E13" s="2"/>
      <c r="F13" s="14"/>
    </row>
    <row r="14" spans="1:6" ht="14.1" customHeight="1" x14ac:dyDescent="0.2">
      <c r="A14" s="21" t="s">
        <v>58</v>
      </c>
      <c r="B14" s="70"/>
      <c r="C14" s="70"/>
      <c r="D14" s="70"/>
      <c r="E14" s="12"/>
      <c r="F14" s="24">
        <f>B14*D14/12000*C14/2000</f>
        <v>0</v>
      </c>
    </row>
    <row r="15" spans="1:6" ht="12.95" customHeight="1" x14ac:dyDescent="0.2">
      <c r="A15" s="2"/>
      <c r="B15" s="17"/>
      <c r="C15" s="17"/>
      <c r="D15" s="17"/>
      <c r="E15" s="2"/>
      <c r="F15" s="17"/>
    </row>
    <row r="16" spans="1:6" ht="12.95" customHeight="1" x14ac:dyDescent="0.2">
      <c r="A16" s="2"/>
      <c r="B16" s="18"/>
      <c r="C16" s="2"/>
      <c r="D16" s="2"/>
      <c r="E16" s="2"/>
      <c r="F16" s="2"/>
    </row>
    <row r="17" spans="1:6" ht="12.95" customHeight="1" x14ac:dyDescent="0.2">
      <c r="A17" s="8" t="s">
        <v>18</v>
      </c>
      <c r="B17" s="2"/>
      <c r="C17" s="2"/>
      <c r="D17" s="2"/>
      <c r="E17" s="2"/>
      <c r="F17" s="2"/>
    </row>
    <row r="18" spans="1:6" ht="12.95" customHeight="1" x14ac:dyDescent="0.2">
      <c r="A18" s="8" t="s">
        <v>19</v>
      </c>
      <c r="B18" s="2"/>
      <c r="C18" s="2"/>
      <c r="D18" s="2"/>
      <c r="E18" s="2"/>
      <c r="F18" s="2"/>
    </row>
    <row r="19" spans="1:6" ht="12.95" customHeight="1" x14ac:dyDescent="0.2">
      <c r="A19" s="69" t="s">
        <v>122</v>
      </c>
      <c r="B19" s="2"/>
      <c r="C19" s="2"/>
      <c r="D19" s="2"/>
      <c r="E19" s="2"/>
      <c r="F19" s="2"/>
    </row>
  </sheetData>
  <sheetProtection sheet="1" objects="1" scenarios="1" selectLockedCells="1"/>
  <pageMargins left="0.75" right="0.75" top="1" bottom="1" header="0.5" footer="0.5"/>
  <pageSetup orientation="portrait"/>
  <headerFooter>
    <oddFooter>&amp;C&amp;"Helvetica,Regular"&amp;12&amp;K000000&amp;P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"/>
  <sheetViews>
    <sheetView showGridLines="0" workbookViewId="0">
      <selection activeCell="B7" sqref="B7"/>
    </sheetView>
  </sheetViews>
  <sheetFormatPr defaultColWidth="8.85546875" defaultRowHeight="12.95" customHeight="1" x14ac:dyDescent="0.2"/>
  <cols>
    <col min="1" max="1" width="17.28515625" style="46" customWidth="1"/>
    <col min="2" max="256" width="8.85546875" style="46" customWidth="1"/>
  </cols>
  <sheetData>
    <row r="1" spans="1:6" ht="12.95" customHeight="1" x14ac:dyDescent="0.2">
      <c r="A1" s="2"/>
      <c r="B1" s="2"/>
      <c r="C1" s="2"/>
      <c r="D1" s="2"/>
      <c r="E1" s="2"/>
      <c r="F1" s="2"/>
    </row>
    <row r="2" spans="1:6" ht="12.95" customHeight="1" x14ac:dyDescent="0.2">
      <c r="A2" s="2"/>
      <c r="B2" s="2"/>
      <c r="C2" s="2"/>
      <c r="D2" s="2"/>
      <c r="E2" s="2"/>
      <c r="F2" s="2"/>
    </row>
    <row r="3" spans="1:6" ht="12.95" customHeight="1" x14ac:dyDescent="0.2">
      <c r="A3" s="2"/>
      <c r="B3" s="2"/>
      <c r="C3" s="2"/>
      <c r="D3" s="2"/>
      <c r="E3" s="2"/>
      <c r="F3" s="2"/>
    </row>
    <row r="4" spans="1:6" ht="12.95" customHeight="1" x14ac:dyDescent="0.2">
      <c r="A4" s="2"/>
      <c r="B4" s="2"/>
      <c r="C4" s="2"/>
      <c r="D4" s="2"/>
      <c r="E4" s="2"/>
      <c r="F4" s="2"/>
    </row>
    <row r="5" spans="1:6" ht="12.95" customHeight="1" x14ac:dyDescent="0.2">
      <c r="A5" s="2"/>
      <c r="B5" s="2"/>
      <c r="C5" s="2"/>
      <c r="D5" s="2"/>
      <c r="E5" s="2"/>
      <c r="F5" s="2"/>
    </row>
    <row r="6" spans="1:6" ht="14.1" customHeight="1" x14ac:dyDescent="0.2">
      <c r="A6" s="2"/>
      <c r="B6" s="7" t="s">
        <v>59</v>
      </c>
      <c r="C6" s="9" t="s">
        <v>3</v>
      </c>
      <c r="D6" s="7" t="s">
        <v>31</v>
      </c>
      <c r="E6" s="7" t="s">
        <v>32</v>
      </c>
      <c r="F6" s="20"/>
    </row>
    <row r="7" spans="1:6" ht="14.1" customHeight="1" x14ac:dyDescent="0.2">
      <c r="A7" s="21" t="s">
        <v>60</v>
      </c>
      <c r="B7" s="70"/>
      <c r="C7" s="12"/>
      <c r="D7" s="70"/>
      <c r="E7" s="70"/>
      <c r="F7" s="41">
        <f>B7*D7*E7/144</f>
        <v>0</v>
      </c>
    </row>
    <row r="8" spans="1:6" ht="14.1" customHeight="1" x14ac:dyDescent="0.2">
      <c r="A8" s="2"/>
      <c r="B8" s="14"/>
      <c r="C8" s="2"/>
      <c r="D8" s="14"/>
      <c r="E8" s="14"/>
      <c r="F8" s="14"/>
    </row>
    <row r="9" spans="1:6" ht="14.1" customHeight="1" x14ac:dyDescent="0.2">
      <c r="A9" s="21" t="s">
        <v>61</v>
      </c>
      <c r="B9" s="70"/>
      <c r="C9" s="12"/>
      <c r="D9" s="70"/>
      <c r="E9" s="70"/>
      <c r="F9" s="41">
        <f>B9*D9*E9/1000</f>
        <v>0</v>
      </c>
    </row>
    <row r="10" spans="1:6" ht="14.1" customHeight="1" x14ac:dyDescent="0.2">
      <c r="A10" s="2"/>
      <c r="B10" s="14"/>
      <c r="C10" s="20"/>
      <c r="D10" s="14"/>
      <c r="E10" s="14"/>
      <c r="F10" s="14"/>
    </row>
    <row r="11" spans="1:6" ht="14.1" customHeight="1" x14ac:dyDescent="0.2">
      <c r="A11" s="21" t="s">
        <v>62</v>
      </c>
      <c r="B11" s="70"/>
      <c r="C11" s="70"/>
      <c r="D11" s="70"/>
      <c r="E11" s="70"/>
      <c r="F11" s="24">
        <f>B11*D11*E11/144*C11</f>
        <v>0</v>
      </c>
    </row>
    <row r="12" spans="1:6" ht="14.1" customHeight="1" x14ac:dyDescent="0.2">
      <c r="A12" s="2"/>
      <c r="B12" s="27"/>
      <c r="C12" s="27"/>
      <c r="D12" s="27"/>
      <c r="E12" s="27"/>
      <c r="F12" s="47"/>
    </row>
    <row r="13" spans="1:6" ht="14.1" customHeight="1" x14ac:dyDescent="0.2">
      <c r="A13" s="21" t="s">
        <v>63</v>
      </c>
      <c r="B13" s="70"/>
      <c r="C13" s="70"/>
      <c r="D13" s="70"/>
      <c r="E13" s="70"/>
      <c r="F13" s="26">
        <f>B13*D13*E13/144*C13/100</f>
        <v>0</v>
      </c>
    </row>
    <row r="14" spans="1:6" ht="14.1" customHeight="1" x14ac:dyDescent="0.2">
      <c r="A14" s="2"/>
      <c r="B14" s="14"/>
      <c r="C14" s="14"/>
      <c r="D14" s="14"/>
      <c r="E14" s="14"/>
      <c r="F14" s="14"/>
    </row>
    <row r="15" spans="1:6" ht="14.1" customHeight="1" x14ac:dyDescent="0.2">
      <c r="A15" s="21" t="s">
        <v>64</v>
      </c>
      <c r="B15" s="70"/>
      <c r="C15" s="70"/>
      <c r="D15" s="70"/>
      <c r="E15" s="70"/>
      <c r="F15" s="26">
        <f>B15*D15*E15/144*C15/2000</f>
        <v>0</v>
      </c>
    </row>
    <row r="16" spans="1:6" ht="12.95" customHeight="1" x14ac:dyDescent="0.2">
      <c r="A16" s="2"/>
      <c r="B16" s="17"/>
      <c r="C16" s="17"/>
      <c r="D16" s="17"/>
      <c r="E16" s="17"/>
      <c r="F16" s="17"/>
    </row>
    <row r="17" spans="1:6" ht="12.95" customHeight="1" x14ac:dyDescent="0.2">
      <c r="A17" s="2"/>
      <c r="B17" s="2"/>
      <c r="C17" s="2"/>
      <c r="D17" s="2"/>
      <c r="E17" s="2"/>
      <c r="F17" s="2"/>
    </row>
    <row r="18" spans="1:6" ht="12.95" customHeight="1" x14ac:dyDescent="0.2">
      <c r="A18" s="2"/>
      <c r="B18" s="2"/>
      <c r="C18" s="2"/>
      <c r="D18" s="2"/>
      <c r="E18" s="2"/>
      <c r="F18" s="2"/>
    </row>
    <row r="19" spans="1:6" ht="12.95" customHeight="1" x14ac:dyDescent="0.2">
      <c r="A19" s="8" t="s">
        <v>18</v>
      </c>
      <c r="B19" s="2"/>
      <c r="C19" s="2"/>
      <c r="D19" s="2"/>
      <c r="E19" s="2"/>
      <c r="F19" s="2"/>
    </row>
    <row r="20" spans="1:6" ht="12.95" customHeight="1" x14ac:dyDescent="0.2">
      <c r="A20" s="8" t="s">
        <v>19</v>
      </c>
      <c r="B20" s="2"/>
      <c r="C20" s="2"/>
      <c r="D20" s="2"/>
      <c r="E20" s="2"/>
      <c r="F20" s="2"/>
    </row>
    <row r="21" spans="1:6" ht="12.95" customHeight="1" x14ac:dyDescent="0.2">
      <c r="A21" s="69" t="s">
        <v>122</v>
      </c>
      <c r="B21" s="2"/>
      <c r="C21" s="2"/>
      <c r="D21" s="2"/>
      <c r="E21" s="2"/>
      <c r="F21" s="2"/>
    </row>
  </sheetData>
  <sheetProtection sheet="1" objects="1" scenarios="1" selectLockedCells="1"/>
  <pageMargins left="0.75" right="0.75" top="1" bottom="1" header="0.5" footer="0.5"/>
  <pageSetup orientation="portrait"/>
  <headerFooter>
    <oddFooter>&amp;C&amp;"Helvetica,Regular"&amp;12&amp;K000000&amp;P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>
      <selection activeCell="B8" sqref="B8"/>
    </sheetView>
  </sheetViews>
  <sheetFormatPr defaultColWidth="8.85546875" defaultRowHeight="12.95" customHeight="1" x14ac:dyDescent="0.2"/>
  <cols>
    <col min="1" max="1" width="17.42578125" style="48" customWidth="1"/>
    <col min="2" max="256" width="8.85546875" style="48" customWidth="1"/>
  </cols>
  <sheetData>
    <row r="1" spans="1:6" ht="12.95" customHeight="1" x14ac:dyDescent="0.2">
      <c r="A1" s="2"/>
      <c r="B1" s="2"/>
      <c r="C1" s="2"/>
      <c r="D1" s="2"/>
      <c r="E1" s="2"/>
      <c r="F1" s="2"/>
    </row>
    <row r="2" spans="1:6" ht="12.95" customHeight="1" x14ac:dyDescent="0.2">
      <c r="A2" s="2"/>
      <c r="B2" s="2"/>
      <c r="C2" s="2"/>
      <c r="D2" s="2"/>
      <c r="E2" s="2"/>
      <c r="F2" s="2"/>
    </row>
    <row r="3" spans="1:6" ht="12.95" customHeight="1" x14ac:dyDescent="0.2">
      <c r="A3" s="2"/>
      <c r="B3" s="2"/>
      <c r="C3" s="2"/>
      <c r="D3" s="2"/>
      <c r="E3" s="2"/>
      <c r="F3" s="2"/>
    </row>
    <row r="4" spans="1:6" ht="12.95" customHeight="1" x14ac:dyDescent="0.2">
      <c r="A4" s="2"/>
      <c r="B4" s="2"/>
      <c r="C4" s="2"/>
      <c r="D4" s="2"/>
      <c r="E4" s="2"/>
      <c r="F4" s="2"/>
    </row>
    <row r="5" spans="1:6" ht="12.95" customHeight="1" x14ac:dyDescent="0.2">
      <c r="A5" s="2"/>
      <c r="B5" s="2"/>
      <c r="C5" s="2"/>
      <c r="D5" s="2"/>
      <c r="E5" s="2"/>
      <c r="F5" s="2"/>
    </row>
    <row r="6" spans="1:6" ht="12.95" customHeight="1" x14ac:dyDescent="0.2">
      <c r="A6" s="2"/>
      <c r="B6" s="2"/>
      <c r="C6" s="2"/>
      <c r="D6" s="2"/>
      <c r="E6" s="2"/>
      <c r="F6" s="2"/>
    </row>
    <row r="7" spans="1:6" ht="14.1" customHeight="1" x14ac:dyDescent="0.2">
      <c r="A7" s="2"/>
      <c r="B7" s="7" t="s">
        <v>65</v>
      </c>
      <c r="C7" s="9" t="s">
        <v>3</v>
      </c>
      <c r="D7" s="9" t="s">
        <v>31</v>
      </c>
      <c r="E7" s="9" t="s">
        <v>32</v>
      </c>
      <c r="F7" s="20"/>
    </row>
    <row r="8" spans="1:6" ht="14.1" customHeight="1" x14ac:dyDescent="0.2">
      <c r="A8" s="21" t="s">
        <v>66</v>
      </c>
      <c r="B8" s="70"/>
      <c r="C8" s="22"/>
      <c r="D8" s="2"/>
      <c r="E8" s="10"/>
      <c r="F8" s="41">
        <f>B8/144</f>
        <v>0</v>
      </c>
    </row>
    <row r="9" spans="1:6" ht="14.1" customHeight="1" x14ac:dyDescent="0.2">
      <c r="A9" s="2"/>
      <c r="B9" s="14"/>
      <c r="C9" s="2"/>
      <c r="D9" s="20"/>
      <c r="E9" s="2"/>
      <c r="F9" s="14"/>
    </row>
    <row r="10" spans="1:6" ht="14.1" customHeight="1" x14ac:dyDescent="0.2">
      <c r="A10" s="21" t="s">
        <v>67</v>
      </c>
      <c r="B10" s="70"/>
      <c r="C10" s="12"/>
      <c r="D10" s="70"/>
      <c r="E10" s="12"/>
      <c r="F10" s="24" t="e">
        <f>B10/12*1000/D10</f>
        <v>#DIV/0!</v>
      </c>
    </row>
    <row r="11" spans="1:6" ht="14.1" customHeight="1" x14ac:dyDescent="0.2">
      <c r="A11" s="2"/>
      <c r="B11" s="14"/>
      <c r="C11" s="2"/>
      <c r="D11" s="14"/>
      <c r="E11" s="2"/>
      <c r="F11" s="14"/>
    </row>
    <row r="12" spans="1:6" ht="14.1" customHeight="1" x14ac:dyDescent="0.2">
      <c r="A12" s="21" t="s">
        <v>68</v>
      </c>
      <c r="B12" s="70"/>
      <c r="C12" s="12"/>
      <c r="D12" s="70"/>
      <c r="E12" s="12"/>
      <c r="F12" s="41" t="e">
        <f>B12/12/D12</f>
        <v>#DIV/0!</v>
      </c>
    </row>
    <row r="13" spans="1:6" ht="14.1" customHeight="1" x14ac:dyDescent="0.2">
      <c r="A13" s="2"/>
      <c r="B13" s="14"/>
      <c r="C13" s="20"/>
      <c r="D13" s="17"/>
      <c r="E13" s="2"/>
      <c r="F13" s="14"/>
    </row>
    <row r="14" spans="1:6" ht="14.1" customHeight="1" x14ac:dyDescent="0.2">
      <c r="A14" s="21" t="s">
        <v>69</v>
      </c>
      <c r="B14" s="70"/>
      <c r="C14" s="70"/>
      <c r="D14" s="22"/>
      <c r="E14" s="10"/>
      <c r="F14" s="13">
        <f>B14/144*C14</f>
        <v>0</v>
      </c>
    </row>
    <row r="15" spans="1:6" ht="14.1" customHeight="1" x14ac:dyDescent="0.2">
      <c r="A15" s="2"/>
      <c r="B15" s="14"/>
      <c r="C15" s="17"/>
      <c r="D15" s="20"/>
      <c r="E15" s="20"/>
      <c r="F15" s="14"/>
    </row>
    <row r="16" spans="1:6" ht="14.1" customHeight="1" x14ac:dyDescent="0.2">
      <c r="A16" s="21" t="s">
        <v>70</v>
      </c>
      <c r="B16" s="70"/>
      <c r="C16" s="12"/>
      <c r="D16" s="70"/>
      <c r="E16" s="70"/>
      <c r="F16" s="24" t="e">
        <f>B16*1000/D16*E16</f>
        <v>#DIV/0!</v>
      </c>
    </row>
    <row r="17" spans="1:6" ht="14.1" customHeight="1" x14ac:dyDescent="0.2">
      <c r="A17" s="2"/>
      <c r="B17" s="14"/>
      <c r="C17" s="2"/>
      <c r="D17" s="14"/>
      <c r="E17" s="14"/>
      <c r="F17" s="14"/>
    </row>
    <row r="18" spans="1:6" ht="14.1" customHeight="1" x14ac:dyDescent="0.2">
      <c r="A18" s="21" t="s">
        <v>71</v>
      </c>
      <c r="B18" s="70"/>
      <c r="C18" s="12"/>
      <c r="D18" s="70"/>
      <c r="E18" s="70"/>
      <c r="F18" s="41" t="e">
        <f>B18/D18/E18</f>
        <v>#DIV/0!</v>
      </c>
    </row>
    <row r="19" spans="1:6" ht="12.95" customHeight="1" x14ac:dyDescent="0.2">
      <c r="A19" s="2"/>
      <c r="B19" s="17"/>
      <c r="C19" s="2"/>
      <c r="D19" s="17"/>
      <c r="E19" s="17"/>
      <c r="F19" s="17"/>
    </row>
    <row r="20" spans="1:6" ht="12.95" customHeight="1" x14ac:dyDescent="0.2">
      <c r="A20" s="2"/>
      <c r="B20" s="2"/>
      <c r="C20" s="2"/>
      <c r="D20" s="2"/>
      <c r="E20" s="2"/>
      <c r="F20" s="2"/>
    </row>
    <row r="21" spans="1:6" ht="12.95" customHeight="1" x14ac:dyDescent="0.2">
      <c r="A21" s="2"/>
      <c r="B21" s="2"/>
      <c r="C21" s="2"/>
      <c r="D21" s="2"/>
      <c r="E21" s="2"/>
      <c r="F21" s="2"/>
    </row>
    <row r="22" spans="1:6" ht="12.95" customHeight="1" x14ac:dyDescent="0.2">
      <c r="A22" s="8" t="s">
        <v>18</v>
      </c>
      <c r="B22" s="2"/>
      <c r="C22" s="2"/>
      <c r="D22" s="2"/>
      <c r="E22" s="2"/>
      <c r="F22" s="2"/>
    </row>
    <row r="23" spans="1:6" ht="12.95" customHeight="1" x14ac:dyDescent="0.2">
      <c r="A23" s="8" t="s">
        <v>19</v>
      </c>
      <c r="B23" s="2"/>
      <c r="C23" s="2"/>
      <c r="D23" s="2"/>
      <c r="E23" s="2"/>
      <c r="F23" s="2"/>
    </row>
    <row r="24" spans="1:6" ht="12.95" customHeight="1" x14ac:dyDescent="0.2">
      <c r="A24" s="69" t="s">
        <v>122</v>
      </c>
      <c r="B24" s="2"/>
      <c r="C24" s="2"/>
      <c r="D24" s="2"/>
      <c r="E24" s="2"/>
      <c r="F24" s="2"/>
    </row>
  </sheetData>
  <sheetProtection algorithmName="SHA-512" hashValue="//m44mmcT2yIw7Pdpbum3l9Mk93fboAAtIbRbmriYErhBxOvmwkCjcUb2dsE9fcmALSZbqDuv9esC5SBxEtBmQ==" saltValue="PUsvogv5qK5nJbkOf/fLuw==" spinCount="100000" sheet="1" objects="1" scenarios="1"/>
  <pageMargins left="0.75" right="0.75" top="1" bottom="1" header="0.5" footer="0.5"/>
  <pageSetup orientation="portrait"/>
  <headerFooter>
    <oddFooter>&amp;C&amp;"Helvetica,Regular"&amp;12&amp;K000000&amp;P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3"/>
  <sheetViews>
    <sheetView showGridLines="0" workbookViewId="0">
      <selection activeCell="B17" sqref="B17:E17"/>
    </sheetView>
  </sheetViews>
  <sheetFormatPr defaultColWidth="8.85546875" defaultRowHeight="12.95" customHeight="1" x14ac:dyDescent="0.2"/>
  <cols>
    <col min="1" max="1" width="18.42578125" style="49" customWidth="1"/>
    <col min="2" max="256" width="8.85546875" style="49" customWidth="1"/>
  </cols>
  <sheetData>
    <row r="1" spans="1:6" ht="12.95" customHeight="1" x14ac:dyDescent="0.2">
      <c r="A1" s="2"/>
      <c r="B1" s="2"/>
      <c r="C1" s="2"/>
      <c r="D1" s="2"/>
      <c r="E1" s="2"/>
      <c r="F1" s="2"/>
    </row>
    <row r="2" spans="1:6" ht="12.95" customHeight="1" x14ac:dyDescent="0.2">
      <c r="A2" s="2"/>
      <c r="B2" s="2"/>
      <c r="C2" s="2"/>
      <c r="D2" s="2"/>
      <c r="E2" s="2"/>
      <c r="F2" s="2"/>
    </row>
    <row r="3" spans="1:6" ht="12.95" customHeight="1" x14ac:dyDescent="0.2">
      <c r="A3" s="2"/>
      <c r="B3" s="2"/>
      <c r="C3" s="2"/>
      <c r="D3" s="2"/>
      <c r="E3" s="2"/>
      <c r="F3" s="2"/>
    </row>
    <row r="4" spans="1:6" ht="12.95" customHeight="1" x14ac:dyDescent="0.2">
      <c r="A4" s="2"/>
      <c r="B4" s="2"/>
      <c r="C4" s="2"/>
      <c r="D4" s="2"/>
      <c r="E4" s="2"/>
      <c r="F4" s="2"/>
    </row>
    <row r="5" spans="1:6" ht="12.95" customHeight="1" x14ac:dyDescent="0.2">
      <c r="A5" s="2"/>
      <c r="B5" s="2"/>
      <c r="C5" s="2"/>
      <c r="D5" s="2"/>
      <c r="E5" s="2"/>
      <c r="F5" s="2"/>
    </row>
    <row r="6" spans="1:6" ht="14.1" customHeight="1" x14ac:dyDescent="0.2">
      <c r="A6" s="2"/>
      <c r="B6" s="7" t="s">
        <v>72</v>
      </c>
      <c r="C6" s="9" t="s">
        <v>3</v>
      </c>
      <c r="D6" s="7" t="s">
        <v>31</v>
      </c>
      <c r="E6" s="7" t="s">
        <v>32</v>
      </c>
      <c r="F6" s="20"/>
    </row>
    <row r="7" spans="1:6" ht="14.1" customHeight="1" x14ac:dyDescent="0.2">
      <c r="A7" s="21" t="s">
        <v>73</v>
      </c>
      <c r="B7" s="70"/>
      <c r="C7" s="12"/>
      <c r="D7" s="70"/>
      <c r="E7" s="70"/>
      <c r="F7" s="41">
        <f>B7*D7*E7/144000</f>
        <v>0</v>
      </c>
    </row>
    <row r="8" spans="1:6" ht="14.1" customHeight="1" x14ac:dyDescent="0.2">
      <c r="A8" s="2"/>
      <c r="B8" s="14"/>
      <c r="C8" s="2"/>
      <c r="D8" s="14"/>
      <c r="E8" s="14"/>
      <c r="F8" s="14"/>
    </row>
    <row r="9" spans="1:6" ht="14.1" customHeight="1" x14ac:dyDescent="0.2">
      <c r="A9" s="21" t="s">
        <v>74</v>
      </c>
      <c r="B9" s="70"/>
      <c r="C9" s="12"/>
      <c r="D9" s="70"/>
      <c r="E9" s="70"/>
      <c r="F9" s="41">
        <f>B9*D9*E9/1000</f>
        <v>0</v>
      </c>
    </row>
    <row r="10" spans="1:6" ht="14.1" customHeight="1" x14ac:dyDescent="0.2">
      <c r="A10" s="2"/>
      <c r="B10" s="14"/>
      <c r="C10" s="2"/>
      <c r="D10" s="14"/>
      <c r="E10" s="14"/>
      <c r="F10" s="14"/>
    </row>
    <row r="11" spans="1:6" ht="14.1" customHeight="1" x14ac:dyDescent="0.2">
      <c r="A11" s="21" t="s">
        <v>75</v>
      </c>
      <c r="B11" s="70"/>
      <c r="C11" s="12"/>
      <c r="D11" s="70"/>
      <c r="E11" s="70"/>
      <c r="F11" s="24">
        <f>B11*D11*E11/12</f>
        <v>0</v>
      </c>
    </row>
    <row r="12" spans="1:6" ht="14.1" customHeight="1" x14ac:dyDescent="0.2">
      <c r="A12" s="2"/>
      <c r="B12" s="14"/>
      <c r="C12" s="2"/>
      <c r="D12" s="14"/>
      <c r="E12" s="14"/>
      <c r="F12" s="14"/>
    </row>
    <row r="13" spans="1:6" ht="14.1" customHeight="1" x14ac:dyDescent="0.2">
      <c r="A13" s="21" t="s">
        <v>76</v>
      </c>
      <c r="B13" s="70"/>
      <c r="C13" s="12"/>
      <c r="D13" s="70"/>
      <c r="E13" s="70"/>
      <c r="F13" s="41">
        <f>B13*D13*E13/12000</f>
        <v>0</v>
      </c>
    </row>
    <row r="14" spans="1:6" ht="14.1" customHeight="1" x14ac:dyDescent="0.2">
      <c r="A14" s="2"/>
      <c r="B14" s="14"/>
      <c r="C14" s="20"/>
      <c r="D14" s="14"/>
      <c r="E14" s="14"/>
      <c r="F14" s="14"/>
    </row>
    <row r="15" spans="1:6" ht="14.1" customHeight="1" x14ac:dyDescent="0.2">
      <c r="A15" s="21" t="s">
        <v>77</v>
      </c>
      <c r="B15" s="70"/>
      <c r="C15" s="70"/>
      <c r="D15" s="70"/>
      <c r="E15" s="70"/>
      <c r="F15" s="24">
        <f>B15*D15*E15/144000*C15</f>
        <v>0</v>
      </c>
    </row>
    <row r="16" spans="1:6" ht="14.1" customHeight="1" x14ac:dyDescent="0.2">
      <c r="A16" s="2"/>
      <c r="B16" s="14"/>
      <c r="C16" s="14"/>
      <c r="D16" s="14"/>
      <c r="E16" s="14"/>
      <c r="F16" s="14"/>
    </row>
    <row r="17" spans="1:6" ht="14.1" customHeight="1" x14ac:dyDescent="0.2">
      <c r="A17" s="21" t="s">
        <v>78</v>
      </c>
      <c r="B17" s="70"/>
      <c r="C17" s="70"/>
      <c r="D17" s="70"/>
      <c r="E17" s="70"/>
      <c r="F17" s="26">
        <f>C17*D17*E17/144000*C17/2000</f>
        <v>0</v>
      </c>
    </row>
    <row r="18" spans="1:6" ht="12.95" customHeight="1" x14ac:dyDescent="0.2">
      <c r="A18" s="2"/>
      <c r="B18" s="17"/>
      <c r="C18" s="17"/>
      <c r="D18" s="17"/>
      <c r="E18" s="17"/>
      <c r="F18" s="17"/>
    </row>
    <row r="19" spans="1:6" ht="12.95" customHeight="1" x14ac:dyDescent="0.2">
      <c r="A19" s="2"/>
      <c r="B19" s="2"/>
      <c r="C19" s="2"/>
      <c r="D19" s="2"/>
      <c r="E19" s="2"/>
      <c r="F19" s="2"/>
    </row>
    <row r="20" spans="1:6" ht="12.95" customHeight="1" x14ac:dyDescent="0.2">
      <c r="A20" s="2"/>
      <c r="B20" s="2"/>
      <c r="C20" s="2"/>
      <c r="D20" s="2"/>
      <c r="E20" s="2"/>
      <c r="F20" s="2"/>
    </row>
    <row r="21" spans="1:6" ht="12.95" customHeight="1" x14ac:dyDescent="0.2">
      <c r="A21" s="8" t="s">
        <v>18</v>
      </c>
      <c r="B21" s="2"/>
      <c r="C21" s="2"/>
      <c r="D21" s="2"/>
      <c r="E21" s="2"/>
      <c r="F21" s="2"/>
    </row>
    <row r="22" spans="1:6" ht="12.95" customHeight="1" x14ac:dyDescent="0.2">
      <c r="A22" s="8" t="s">
        <v>19</v>
      </c>
      <c r="B22" s="2"/>
      <c r="C22" s="2"/>
      <c r="D22" s="2"/>
      <c r="E22" s="2"/>
      <c r="F22" s="2"/>
    </row>
    <row r="23" spans="1:6" ht="12.95" customHeight="1" x14ac:dyDescent="0.2">
      <c r="A23" s="69" t="s">
        <v>122</v>
      </c>
      <c r="B23" s="2"/>
      <c r="C23" s="2"/>
      <c r="D23" s="2"/>
      <c r="E23" s="2"/>
      <c r="F23" s="2"/>
    </row>
  </sheetData>
  <sheetProtection algorithmName="SHA-512" hashValue="uNMrhOpyxngfOlW8UZzSYUOBWfW46O1C1xlAL7YktZS37CGNqh1TVFgDbGZhs1n6uqZcQQUR7rMAdRiXHayjVQ==" saltValue="DnOAwo9kAumcVpvuRli5TA==" spinCount="100000" sheet="1" objects="1" scenarios="1"/>
  <pageMargins left="0.75" right="0.75" top="1" bottom="1" header="0.5" footer="0.5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BW to #MSF</vt:lpstr>
      <vt:lpstr>Metric</vt:lpstr>
      <vt:lpstr>MSF</vt:lpstr>
      <vt:lpstr>Tons</vt:lpstr>
      <vt:lpstr>MLF</vt:lpstr>
      <vt:lpstr>Lin Ft</vt:lpstr>
      <vt:lpstr>MSHTS</vt:lpstr>
      <vt:lpstr>MSI</vt:lpstr>
      <vt:lpstr>Sheets</vt:lpstr>
      <vt:lpstr>$-MSF</vt:lpstr>
      <vt:lpstr>$-Tons</vt:lpstr>
      <vt:lpstr>$-MLF</vt:lpstr>
      <vt:lpstr>$-Lineal Feet</vt:lpstr>
      <vt:lpstr>$-MSHTS</vt:lpstr>
      <vt:lpstr>$-MSI</vt:lpstr>
      <vt:lpstr>$-Sheets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2018-03-25T19:17:58Z</dcterms:created>
  <dcterms:modified xsi:type="dcterms:W3CDTF">2018-03-25T19:17:59Z</dcterms:modified>
</cp:coreProperties>
</file>